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10" yWindow="315" windowWidth="20730" windowHeight="11760" tabRatio="818" activeTab="2"/>
  </bookViews>
  <sheets>
    <sheet name="П.1 Тех.хар-ки" sheetId="1" r:id="rId1"/>
    <sheet name="П.2 Потребл. ЭЭ" sheetId="2" r:id="rId2"/>
    <sheet name="П.3 Потребл. ТЭ" sheetId="3" r:id="rId3"/>
    <sheet name="П.4 Потребл. топлива" sheetId="4" r:id="rId4"/>
    <sheet name="П.5 Потребл.воды" sheetId="5" r:id="rId5"/>
    <sheet name="П.6 Потребл. автом.топл" sheetId="6" r:id="rId6"/>
    <sheet name="П.7 Перечень учрежд." sheetId="7" r:id="rId7"/>
    <sheet name="Прил.2-ТЭР БУ" sheetId="8" state="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<sst xmlns="http://schemas.openxmlformats.org/spreadsheetml/2006/main" count="696" uniqueCount="318">
  <si>
    <t>чел./сут</t>
  </si>
  <si>
    <t>водоотведение</t>
  </si>
  <si>
    <t>отопление и вентиляция</t>
  </si>
  <si>
    <t>Приложение 1</t>
  </si>
  <si>
    <t>Фактическое число</t>
  </si>
  <si>
    <t>Приложение 2</t>
  </si>
  <si>
    <t>Приложение 3</t>
  </si>
  <si>
    <t>Приложение 4</t>
  </si>
  <si>
    <t>Бензин</t>
  </si>
  <si>
    <t>Дизельное топливо</t>
  </si>
  <si>
    <t>Газ</t>
  </si>
  <si>
    <t>потребле-
ние, л</t>
  </si>
  <si>
    <t>по ПУ</t>
  </si>
  <si>
    <t>технологические нужды</t>
  </si>
  <si>
    <t>№ п/п</t>
  </si>
  <si>
    <t>отопление</t>
  </si>
  <si>
    <t>Площадь</t>
  </si>
  <si>
    <t>освещение</t>
  </si>
  <si>
    <t>всего</t>
  </si>
  <si>
    <t>фактические значения</t>
  </si>
  <si>
    <t>в том числе</t>
  </si>
  <si>
    <t>потребление, тыс.кВтч</t>
  </si>
  <si>
    <t>плата, тыс.руб.</t>
  </si>
  <si>
    <t>всего, в т.ч.:</t>
  </si>
  <si>
    <t>в том числе:</t>
  </si>
  <si>
    <t>ГВС</t>
  </si>
  <si>
    <t>потребление, Гкал</t>
  </si>
  <si>
    <t>потребление на нужды ХВС</t>
  </si>
  <si>
    <t>потребление на нужды ГВС</t>
  </si>
  <si>
    <t>Приложение 5</t>
  </si>
  <si>
    <t>Примечание</t>
  </si>
  <si>
    <t>Приложение 6</t>
  </si>
  <si>
    <t>Природный газ</t>
  </si>
  <si>
    <t>Уголь</t>
  </si>
  <si>
    <t>Диз.топливо (мазут, нефть)</t>
  </si>
  <si>
    <t>Дрова</t>
  </si>
  <si>
    <t>потребление, тонн</t>
  </si>
  <si>
    <t>Этажность</t>
  </si>
  <si>
    <t>Отопительный период</t>
  </si>
  <si>
    <t>чч.мм.гггг</t>
  </si>
  <si>
    <t>Режим работы учреждения</t>
  </si>
  <si>
    <t>в неделю</t>
  </si>
  <si>
    <t>в сутки</t>
  </si>
  <si>
    <t>дней</t>
  </si>
  <si>
    <t>часов</t>
  </si>
  <si>
    <t>Наименование учреждения</t>
  </si>
  <si>
    <t>Учреждения органов управления</t>
  </si>
  <si>
    <t>Учреждения образования</t>
  </si>
  <si>
    <t>Учреждения культуры</t>
  </si>
  <si>
    <t>Прочие учреждения муниципального образования</t>
  </si>
  <si>
    <t>Учреждения физкультуры и спорта</t>
  </si>
  <si>
    <t>Наименование юридического лица</t>
  </si>
  <si>
    <t>Адрес</t>
  </si>
  <si>
    <t>Подчинение</t>
  </si>
  <si>
    <t>(Ф.И.О., телефон)</t>
  </si>
  <si>
    <t>Гкал</t>
  </si>
  <si>
    <t>тыс.руб.</t>
  </si>
  <si>
    <t>Муниципальное бюджетное учреждение "Культурно-спортивный комплекс "Завьяловский"</t>
  </si>
  <si>
    <t>Структурное подразделение д. Пычанки</t>
  </si>
  <si>
    <t>Муниципальное бюджетное учреждение "Культурный коплекс "Гольянский" ДЦ с. Гольяны</t>
  </si>
  <si>
    <t>Муниципальное бюджетное учреждение "Культурный коплекс "Гольянский" Докшинский сельский клуб</t>
  </si>
  <si>
    <t>Администрация МО "Кияикское" (здание клуба)</t>
  </si>
  <si>
    <t>КК "Кияикский"</t>
  </si>
  <si>
    <t>КК Кияикский</t>
  </si>
  <si>
    <t>Администрация МО "Кияикское"</t>
  </si>
  <si>
    <t>Дом Культуры ,с.Бабино</t>
  </si>
  <si>
    <t>Культурный комплекс, д.Ож. Пурга</t>
  </si>
  <si>
    <t>Культурный комплекс , д.Сапарово</t>
  </si>
  <si>
    <t>Администрация МО "Вараксинское"</t>
  </si>
  <si>
    <t>МБУ "Культурно-спортивный комплекс "Вараксинский"</t>
  </si>
  <si>
    <t>Культурный комплекс "Вараксинский"</t>
  </si>
  <si>
    <t>Администрация МО "Италмасовское"</t>
  </si>
  <si>
    <t>МБУ "КК "Италмасовский" (Сельский клуб д. Новокварсинское)</t>
  </si>
  <si>
    <t>МБУ КК Италмасовский</t>
  </si>
  <si>
    <t>МБУ КК Италмасовикй</t>
  </si>
  <si>
    <t>Администрация МО "Каменское"</t>
  </si>
  <si>
    <t>Администрация МО "Каменское", в т.ч. уличное освещение</t>
  </si>
  <si>
    <t>МБУ «КК «Каменский» – ЦУК ЗР» , дом культуры в д.Каменное</t>
  </si>
  <si>
    <t>МБУ «КК «Каменский» – ЦУК ЗР» , дом культуры в д.Сизево</t>
  </si>
  <si>
    <t>МБУ «КК «Каменский» – ЦУК ЗР» , дом культуры в д.Динтем-Бодья</t>
  </si>
  <si>
    <t>Администрация МО "Завьяловское"</t>
  </si>
  <si>
    <t>Администрация МО "Октябрьское"</t>
  </si>
  <si>
    <t>МБУ КК "Октябрьский"</t>
  </si>
  <si>
    <t>Администрация МО "Пироговское"</t>
  </si>
  <si>
    <t>Администрация МО "Подшиваловское"</t>
  </si>
  <si>
    <t>МБУ "КК "Подшиваловский"</t>
  </si>
  <si>
    <t>МБУ "КК "Подшиваловсий"</t>
  </si>
  <si>
    <t>МБУ "КК Подшиваловский"</t>
  </si>
  <si>
    <t>Администрация МО "Совхозное"</t>
  </si>
  <si>
    <t>МБУ "КК "Совхозный"  Совхозный СДК</t>
  </si>
  <si>
    <t>МБУ "КК "Совхозный"  Н-Лудзинский СДК</t>
  </si>
  <si>
    <t>МБУ "КК "Совхозный"  Б-Веньинский СДК</t>
  </si>
  <si>
    <t>МБУ "КК "Совхозный"  М-Веньинский СДК</t>
  </si>
  <si>
    <t>МБУ "КК "Совхозный" Совхозный СДК</t>
  </si>
  <si>
    <t>МБУ "КК "Совхозный" Б-Веньинский ДК</t>
  </si>
  <si>
    <t>МБУ "КК "Совхозный" Н-Лудзинский ДК</t>
  </si>
  <si>
    <t>МБУ "КК "Совхозный" М-Веньинский ДК</t>
  </si>
  <si>
    <t>МБУ КК "Совхозный" Совхозный СДК</t>
  </si>
  <si>
    <t>Администрация МО "Бабинское"</t>
  </si>
  <si>
    <t>Администрация МО "Среднепостольское"</t>
  </si>
  <si>
    <t>Пожарное депо №12-13 (нежелые помещения в здании)</t>
  </si>
  <si>
    <t>Администрация МО "Хохряковское"</t>
  </si>
  <si>
    <t>Соколовский Дом Культуры МБУ "КСК "Ягульский"</t>
  </si>
  <si>
    <t>Администрация МО Якшурское</t>
  </si>
  <si>
    <t>МБУ КК Якшурский</t>
  </si>
  <si>
    <t>Администрация МО "Ягульское"</t>
  </si>
  <si>
    <t>Администрация МО "Якшурское"</t>
  </si>
  <si>
    <t>Администрация МО "Завьяловский район" (с.Завьялово, ул.Калинина, д.38 А)</t>
  </si>
  <si>
    <t>Администрация МО "Завьяловский район" (с.Завьялово, ул.Калинина, д.31)</t>
  </si>
  <si>
    <t>Администрация МО "Завьяловский район" (с.Завьялово, ул.Калинина, д.68)</t>
  </si>
  <si>
    <t>Администрация МО "Завьяловский район" (с.Завьялово, ул.Калинина, д.64)</t>
  </si>
  <si>
    <t>МКУ "Завьяловский центр обеспечения безопасности"</t>
  </si>
  <si>
    <t>Административное здание МБУ "Служба МТО ОУ Завьяловского района" , ул. Садовая, 75</t>
  </si>
  <si>
    <t>Административное здание МБУ "Служба МТО ОУ Завьяловского района" , ул. Садовая, 69</t>
  </si>
  <si>
    <t>Гараж МБУ "Служба МТО ОУ Завьяловского района" , ул. Садовая, 75</t>
  </si>
  <si>
    <t>Гараж МБУ "Служба МТО ОУ Завьяловского района" д. Н. Казмаска, ул. Азина,1</t>
  </si>
  <si>
    <t>МБУ "Служба МТО ОУ Завьяловского района</t>
  </si>
  <si>
    <t>Управление культуры</t>
  </si>
  <si>
    <t>КК "Центральный"</t>
  </si>
  <si>
    <t>Молодежный центр</t>
  </si>
  <si>
    <t>МБУК "Межпоселенческая библиотечная система Завьяловского района"</t>
  </si>
  <si>
    <t>Центр внешкольной работы</t>
  </si>
  <si>
    <t>МБУ "Завьяловская ДШИ"</t>
  </si>
  <si>
    <t>Музей</t>
  </si>
  <si>
    <t>МАУ "ФСК "Урожай"</t>
  </si>
  <si>
    <t>МБОУ ДОД "Завьяловская детско-юношеская спортивная школа"</t>
  </si>
  <si>
    <t xml:space="preserve">По вопросам заполнения обращаться:
АНО "Центр развития дизайна городской среды и энергосбережения УР"
Маузетдинова Мария Васильевна -
 (3412) 908-986, доб. 113
e-mail: mmv@energosber18.ru
Черепанова Олеся Владимировна -
 (3412) 908-986, доб. 147
e-mail: olesya@energosber18.ru
Капеева Светлана Геннадьевна -
 (3412) 908-986, доб. 121
e-mail: kapeeva@energosber18.ru
</t>
  </si>
  <si>
    <r>
      <rPr>
        <b/>
        <u val="single"/>
        <sz val="10"/>
        <color indexed="10"/>
        <rFont val="Times New Roman"/>
        <family val="1"/>
      </rPr>
      <t>Пояснения к заполнению Приложения 1.</t>
    </r>
    <r>
      <rPr>
        <sz val="10"/>
        <rFont val="Times New Roman"/>
        <family val="1"/>
      </rPr>
      <t xml:space="preserve">
1.</t>
    </r>
    <r>
      <rPr>
        <b/>
        <sz val="10"/>
        <rFont val="Times New Roman"/>
        <family val="1"/>
      </rPr>
      <t xml:space="preserve"> Указать технические характеристики зданий и привести в соответствие с техническими паспортами: Объем здания </t>
    </r>
    <r>
      <rPr>
        <sz val="10"/>
        <rFont val="Times New Roman"/>
        <family val="1"/>
      </rPr>
      <t xml:space="preserve">(даже если учреждение занимает только часть здания, объем указывается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здания)</t>
    </r>
    <r>
      <rPr>
        <b/>
        <sz val="10"/>
        <rFont val="Times New Roman"/>
        <family val="1"/>
      </rPr>
      <t xml:space="preserve"> - из раздела "Исчисление площадей и объемов здания и его частей"; площадь - из разделов "Благоустройство здания полезной площади" или "Экспликация помещений") . </t>
    </r>
    <r>
      <rPr>
        <sz val="10"/>
        <rFont val="Times New Roman"/>
        <family val="1"/>
      </rPr>
      <t xml:space="preserve">
</t>
    </r>
    <r>
      <rPr>
        <b/>
        <u val="single"/>
        <sz val="10"/>
        <color indexed="36"/>
        <rFont val="Times New Roman"/>
        <family val="1"/>
      </rPr>
      <t>2. Если на балансе учреждения несколько эксплуатируемых зданий, то необходимо добавить строки и указать все эксплуатируемые здания и характеристики по ним (в графе "Примечание" указать функциональное назначение каждого здания).</t>
    </r>
    <r>
      <rPr>
        <sz val="10"/>
        <rFont val="Times New Roman"/>
        <family val="1"/>
      </rPr>
      <t xml:space="preserve">
3. Указать </t>
    </r>
    <r>
      <rPr>
        <b/>
        <sz val="10"/>
        <rFont val="Times New Roman"/>
        <family val="1"/>
      </rPr>
      <t>фактическое</t>
    </r>
    <r>
      <rPr>
        <sz val="10"/>
        <rFont val="Times New Roman"/>
        <family val="1"/>
      </rPr>
      <t xml:space="preserve"> число работников и посетителей, находящихся в здании </t>
    </r>
    <r>
      <rPr>
        <u val="single"/>
        <sz val="10"/>
        <rFont val="Times New Roman"/>
        <family val="1"/>
      </rPr>
      <t>в течении суток.</t>
    </r>
    <r>
      <rPr>
        <sz val="10"/>
        <rFont val="Times New Roman"/>
        <family val="1"/>
      </rPr>
      <t xml:space="preserve">
4. В случае появления новых учреждений (зданий), необходимо добавить их в перечень. В графе "Примечание" указать дату передачи учреждений (зданий).
5. В случае переезда учреждения в другое здание указать оба здания. В графе "Примечание" указать периоды нахождения учреждения во всех зданиях.
6. В графе "Этажность" указать: количество этажей (с учетом цокольного этажа) - если учреждение занимает все здание; текстовое пояснение в графе "Примечание" - если учреждение занимает часть здания (этаж, несколько кабинетов, подвал и т.п.).</t>
    </r>
  </si>
  <si>
    <r>
      <t xml:space="preserve">Площадь, занимаемая </t>
    </r>
    <r>
      <rPr>
        <sz val="10"/>
        <color indexed="60"/>
        <rFont val="Times New Roman"/>
        <family val="1"/>
      </rPr>
      <t>учреждением</t>
    </r>
  </si>
  <si>
    <r>
      <t xml:space="preserve">Отапливаемая площадь, занимаемая </t>
    </r>
    <r>
      <rPr>
        <sz val="10"/>
        <color indexed="60"/>
        <rFont val="Times New Roman"/>
        <family val="1"/>
      </rPr>
      <t>учреждением</t>
    </r>
  </si>
  <si>
    <t>посетителей (см. пояснения 3 выше)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</si>
  <si>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</si>
  <si>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</si>
  <si>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Исполнитель: Попкова Оксана Вячеславовна тел.: 8 (3412) 222-518 (доб.5)</t>
  </si>
  <si>
    <r>
      <rPr>
        <b/>
        <u val="single"/>
        <sz val="10"/>
        <color indexed="10"/>
        <rFont val="Times New Roman"/>
        <family val="1"/>
      </rPr>
      <t xml:space="preserve">Пояснения к заполнению Приложения 2. </t>
    </r>
    <r>
      <rPr>
        <b/>
        <i/>
        <u val="single"/>
        <sz val="10"/>
        <color indexed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Ячейки серого цвета с формулами! Заполнять их не надо!</t>
    </r>
    <r>
      <rPr>
        <b/>
        <i/>
        <u val="single"/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>1. Указать фактический объем потребления электрической энергии в натуральном и стоимостном выражениях.
2. Если на балансе учреждения несколько зданий, то потребление необходимо указать по всем зданиям отдельно. В случае отсутствия раздельного учета ресурса в зданиях - потребление указать общее по учреждению с пояснением в графе "Примечание".
3. Объем потребления электрической энергии в натуральном (тыс.кВтч) и стоимостном (тыс.руб.) выражениях необходимо разделить по направлениям использования: освещение, отопление (в случае если отопление учреждения осуществляется от электрических котлов, электрических ковриков и т.д.), технологические нужды (объем потребления электрической энергии на уличное освещение, а также в случае собственного источника теплоснабжения (котельной) объем потребления электрической энергии на привод насосов, тягодутьевых машин).
4. Если учреждение не платит или не потребляет электрическую энергию, то в графе "Примечание" необходимо указать причину по которой учреждение не оплачивает или не получает электрическую энергию.</t>
    </r>
  </si>
  <si>
    <r>
      <t>Пояснения к заполнению Приложения 3.</t>
    </r>
    <r>
      <rPr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Ячейки серого цвета с формулами! Заполнять их не надо!</t>
    </r>
    <r>
      <rPr>
        <sz val="10"/>
        <rFont val="Times New Roman"/>
        <family val="1"/>
      </rPr>
      <t xml:space="preserve">
1. Указать фактический объем потребления тепловой энергии с разбивкой на нужды отопления и на нужды ГВС в натуральном и стоимостном выражениях.
2. Если на балансе учреждения несколько зданий, то потребление необходимо указать по всем зданиям отдельно. В случае отсутствия раздельного учета ресурса в зданиях - потребление указать общее по учреждению с пояснением в графе "Примечание".
3. Если теплоснабжение здания осуществляется от собственного источника теплоснабжения (котельная), то информацию по объемам потребленного топлива, используемого для нужд теплоснабжения, необходимо указать в Приложении 4.
4. Если для отопления здания используется электрическая энергия, то необходимо заполнить соответствующие столбцы в Приложении 2.
5. Если учреждение не платит или не потребляет тепловую энергию, то в графе "Примечание" необходимо указать причину по которой учреждение не оплачивает или не получает тепловую энергию.</t>
    </r>
  </si>
  <si>
    <r>
      <t>Пояснения к заполнению Приложения 5.</t>
    </r>
    <r>
      <rPr>
        <b/>
        <sz val="10"/>
        <color indexed="10"/>
        <rFont val="Times New Roman"/>
        <family val="1"/>
      </rPr>
      <t xml:space="preserve">
Ячейки серого цвета с формулами! Заполнять их не надо!</t>
    </r>
    <r>
      <rPr>
        <sz val="10"/>
        <rFont val="Times New Roman"/>
        <family val="1"/>
      </rPr>
      <t xml:space="preserve">
1. Указать фактический объем потребления воды в натуральном и стоимостном выражениях. Объем водопотребления указывается без учета водоотведения.
2.  В графах "потребление на нужды ХВС" и "потребление на нужды ГВС" указать фактический объем потребления холодной и горячей воды (предъявленный в счетах на оплату).
3. В графе "водоотведение" указать объем стоков. 
4.</t>
    </r>
    <r>
      <rPr>
        <sz val="10"/>
        <color indexed="10"/>
        <rFont val="Times New Roman"/>
        <family val="1"/>
      </rPr>
      <t xml:space="preserve"> Обязательно!!!</t>
    </r>
    <r>
      <rPr>
        <sz val="10"/>
        <rFont val="Times New Roman"/>
        <family val="1"/>
      </rPr>
      <t xml:space="preserve"> Если в счетах на оплату услуги ХВС и ГВС предъявляются раздельно, то разделить объем потребления воды на нужды ХВС и ГВС.
5. Если на балансе учреждения несколько зданий, то потребление необходимо указать по всем зданиям отдельно. В случае отсутствия раздельного учета ресурса в зданиях - потребление указать общее по учреждению с пояснением в графе "Примечание".
6. В случае отсутствия централизованного водоснабжения в учреждении или здании необходимо сделать отметку в графе "Примечание".
7. Если учреждение не платит или не потребляет воду, то в графе "Примечание" необходимо указать причину по которой учреждение не оплачивает или не получает воду.</t>
    </r>
  </si>
  <si>
    <r>
      <t>водопотребление (</t>
    </r>
    <r>
      <rPr>
        <u val="single"/>
        <sz val="10"/>
        <rFont val="Times New Roman"/>
        <family val="1"/>
      </rPr>
      <t>без учета водоотведения</t>
    </r>
    <r>
      <rPr>
        <sz val="10"/>
        <rFont val="Times New Roman"/>
        <family val="1"/>
      </rPr>
      <t>), всего</t>
    </r>
  </si>
  <si>
    <r>
      <t>объем стоков, м</t>
    </r>
    <r>
      <rPr>
        <vertAlign val="superscript"/>
        <sz val="10"/>
        <rFont val="Times New Roman"/>
        <family val="1"/>
      </rPr>
      <t>3</t>
    </r>
  </si>
  <si>
    <r>
      <t>потребление, м</t>
    </r>
    <r>
      <rPr>
        <vertAlign val="superscript"/>
        <sz val="10"/>
        <rFont val="Times New Roman"/>
        <family val="1"/>
      </rPr>
      <t>3</t>
    </r>
  </si>
  <si>
    <t>Администрация МО "Гольянское"</t>
  </si>
  <si>
    <t>Администрация МО "Казмасское"</t>
  </si>
  <si>
    <t>Администрация МО "Люкское"</t>
  </si>
  <si>
    <t>Администрация МО "Первомайское"</t>
  </si>
  <si>
    <t>Администрация МО "Шабердинское"</t>
  </si>
  <si>
    <t>Муниципальное бюджетное учреждение "Культурный комплекс "Люкский" Ново-Сентегский сельский клуб</t>
  </si>
  <si>
    <t>Муниципальное бюджетное учреждение "Культурный комплекс "Люкский" Люкский сельский клуб (помещение в здании администрации МО "Люкское")</t>
  </si>
  <si>
    <t>муниципальное бюджетное учреждение "Культурный комплекс "Люкский" Ново-Сентегский сельский клуб</t>
  </si>
  <si>
    <r>
      <rPr>
        <b/>
        <u val="single"/>
        <sz val="10"/>
        <color indexed="10"/>
        <rFont val="Times New Roman"/>
        <family val="1"/>
      </rPr>
      <t xml:space="preserve">Пояснения к заполнению Приложения 4.
</t>
    </r>
    <r>
      <rPr>
        <b/>
        <sz val="10"/>
        <color indexed="10"/>
        <rFont val="Times New Roman"/>
        <family val="1"/>
      </rPr>
      <t>Заполняется в случае наличия на балансе учреждения источника теплоснабжения!</t>
    </r>
    <r>
      <rPr>
        <sz val="10"/>
        <rFont val="Times New Roman"/>
        <family val="1"/>
      </rPr>
      <t xml:space="preserve">
1. Заполнить данные по фактическому потреблению природного газа, угля, дров, дизильного топлива (мазут, нефть), используемых на нужды теплоснабжения учреждения в натуральном и стоимостном выражениях.</t>
    </r>
  </si>
  <si>
    <t>КК Шабердинский</t>
  </si>
  <si>
    <t>МБУ "КК "Первомайский"</t>
  </si>
  <si>
    <t>МБУ КК Первомайский</t>
  </si>
  <si>
    <t>Технические характеристики зданий и общие сведения за 2021 год</t>
  </si>
  <si>
    <t>Дата окончания в 2021 году</t>
  </si>
  <si>
    <t>Дата начала в 2021 году</t>
  </si>
  <si>
    <t>Объем потребления электрической энергии за 2021 год</t>
  </si>
  <si>
    <t>Объем потребления тепловой энергии за 2021 год</t>
  </si>
  <si>
    <t>Объем потребления топлива за 2021 год</t>
  </si>
  <si>
    <t>Объем водопотребления и водоотведения за 2021 год</t>
  </si>
  <si>
    <t>Объем потребления автомобильного топлива за 2021 год</t>
  </si>
  <si>
    <t>Перечень бюджетных, автономных, казенных учреждений и органов местного самоуправления муниципального образования по состоянию на 01.01.2022 г.</t>
  </si>
  <si>
    <t>139,58</t>
  </si>
  <si>
    <r>
      <t>Объем</t>
    </r>
    <r>
      <rPr>
        <b/>
        <sz val="10"/>
        <color indexed="60"/>
        <rFont val="Times New Roman"/>
        <family val="1"/>
      </rPr>
      <t xml:space="preserve"> всего</t>
    </r>
    <r>
      <rPr>
        <sz val="10"/>
        <rFont val="Times New Roman"/>
        <family val="1"/>
      </rPr>
      <t xml:space="preserve"> здания (по наружному обмеру)</t>
    </r>
  </si>
  <si>
    <r>
      <t xml:space="preserve">Общая площадь </t>
    </r>
    <r>
      <rPr>
        <b/>
        <sz val="10"/>
        <color indexed="60"/>
        <rFont val="Times New Roman"/>
        <family val="1"/>
      </rPr>
      <t>всего</t>
    </r>
    <r>
      <rPr>
        <sz val="10"/>
        <rFont val="Times New Roman"/>
        <family val="1"/>
      </rPr>
      <t xml:space="preserve"> здания (по внутреннему обмеру)</t>
    </r>
  </si>
  <si>
    <t>работников
 (см. пояснения 3 выше)</t>
  </si>
  <si>
    <t>потери (в случае наличия на балансе сетей теплоснабжения и предъявлении в счетах на оплату)</t>
  </si>
  <si>
    <r>
      <t>потребление, тыс.м</t>
    </r>
    <r>
      <rPr>
        <vertAlign val="superscript"/>
        <sz val="10"/>
        <rFont val="Times New Roman"/>
        <family val="1"/>
      </rPr>
      <t>3</t>
    </r>
  </si>
  <si>
    <t>Исходные данные для составления отчетности по ГП "Энергоэффективность и развитие энергетики в Удмуртской Республике,</t>
  </si>
  <si>
    <r>
      <t>представляемые МО "</t>
    </r>
    <r>
      <rPr>
        <b/>
        <i/>
        <u val="single"/>
        <sz val="10"/>
        <rFont val="Times New Roman"/>
        <family val="1"/>
      </rPr>
      <t>Муниципальный округ Завьяловский район Удмуртской Республики</t>
    </r>
    <r>
      <rPr>
        <b/>
        <i/>
        <sz val="10"/>
        <rFont val="Times New Roman"/>
        <family val="1"/>
      </rPr>
      <t>"</t>
    </r>
  </si>
  <si>
    <t>(наименование МО)</t>
  </si>
  <si>
    <r>
      <t>Наименование бюджетного учреждения</t>
    </r>
    <r>
      <rPr>
        <u val="single"/>
        <sz val="10"/>
        <rFont val="Times New Roman"/>
        <family val="1"/>
      </rPr>
      <t xml:space="preserve"> (указывать информацию в разрезе каждого бюджетного учреждения)</t>
    </r>
  </si>
  <si>
    <r>
      <t>Общая площадь здания, м</t>
    </r>
    <r>
      <rPr>
        <b/>
        <vertAlign val="superscript"/>
        <sz val="10"/>
        <rFont val="Times New Roman"/>
        <family val="1"/>
      </rPr>
      <t>2</t>
    </r>
  </si>
  <si>
    <r>
      <t>Среднесуточное количество абонентов в здании, чел/сут</t>
    </r>
    <r>
      <rPr>
        <b/>
        <sz val="10"/>
        <color indexed="10"/>
        <rFont val="Times New Roman"/>
        <family val="1"/>
      </rPr>
      <t xml:space="preserve"> </t>
    </r>
  </si>
  <si>
    <t>Потребление электроэнергии, тыс.кВтч</t>
  </si>
  <si>
    <t>Потребление тепловой энергии, Гкал</t>
  </si>
  <si>
    <r>
      <t>Потребление газа, тыс.м</t>
    </r>
    <r>
      <rPr>
        <b/>
        <vertAlign val="superscript"/>
        <sz val="10"/>
        <rFont val="Times New Roman"/>
        <family val="1"/>
      </rPr>
      <t>3</t>
    </r>
  </si>
  <si>
    <t>Потребление угля, тонн</t>
  </si>
  <si>
    <r>
      <t xml:space="preserve">Потребление прочих видов топлива </t>
    </r>
    <r>
      <rPr>
        <b/>
        <u val="single"/>
        <sz val="10"/>
        <rFont val="Times New Roman"/>
        <family val="1"/>
      </rPr>
      <t>(указать вид топлива и единицы измерения)</t>
    </r>
  </si>
  <si>
    <r>
      <t>Потребление воды (без учета водоотведения), м</t>
    </r>
    <r>
      <rPr>
        <b/>
        <vertAlign val="superscript"/>
        <sz val="10"/>
        <rFont val="Times New Roman"/>
        <family val="1"/>
      </rPr>
      <t>3</t>
    </r>
  </si>
  <si>
    <t>Тепловая энергия на нужды отопления</t>
  </si>
  <si>
    <t>Тепловая энергия на нужды ГВС, Гкал (согласно счетов на оплату)</t>
  </si>
  <si>
    <t>на нужды холодного водоснабжения</t>
  </si>
  <si>
    <t>на нужды горячего водоснабжения</t>
  </si>
  <si>
    <t>за I кв. 2021 года</t>
  </si>
  <si>
    <t>за II кв. 2021 года</t>
  </si>
  <si>
    <t>за III кв. 2021 года</t>
  </si>
  <si>
    <t>за IV кв. 2021 года</t>
  </si>
  <si>
    <t>работников</t>
  </si>
  <si>
    <t>посетителей</t>
  </si>
  <si>
    <t>из них по приборам учета</t>
  </si>
  <si>
    <t>МБОУ "Азинская основная общеобразовательная школа"</t>
  </si>
  <si>
    <t>Азинский детский сад</t>
  </si>
  <si>
    <t>МБОУ "Бабинская средняя общеобразовательная школа"</t>
  </si>
  <si>
    <t>Бабинский детский сад</t>
  </si>
  <si>
    <t>Сапаровский детский сад</t>
  </si>
  <si>
    <t>МБОУ "Гольянская средняя общеобразовательная школа" (сад)</t>
  </si>
  <si>
    <t>МБОУ "Завьяловская средняя общеобразовательная школа с углубленным изучением отдельных предметов"</t>
  </si>
  <si>
    <t>МБОУ "Италмасовская средняя общеобразовательная школа"</t>
  </si>
  <si>
    <t>Италмасовский детский сад</t>
  </si>
  <si>
    <t>МБОУ "Каменская средняя общеобразовательная школа"</t>
  </si>
  <si>
    <t>Каменский детский сад</t>
  </si>
  <si>
    <t>Старокенский детский сад</t>
  </si>
  <si>
    <t>Мещеряковский детский сад</t>
  </si>
  <si>
    <t>Старочультемский детский сад</t>
  </si>
  <si>
    <t>Каменский детский сад-ясли</t>
  </si>
  <si>
    <t>МБОУ "Казмасская средняя общеобразовательная школа" (сад)</t>
  </si>
  <si>
    <t>МБОУ "Кияикская основная общеобразовательная школа" (сад)</t>
  </si>
  <si>
    <t>Большекияикский детский сад</t>
  </si>
  <si>
    <t>МБОУ "Лудорвайская средняя общеобразовательная школа имени Героя Советского Союза А.М. Лушникова" (сад)</t>
  </si>
  <si>
    <t>Ясли "Тихие зори", д.Шудья</t>
  </si>
  <si>
    <t>МБОУ "Люкская средняя общеобразовательная школа"</t>
  </si>
  <si>
    <t>Новосентегская начальная школа (сад)</t>
  </si>
  <si>
    <t>Люкский детский сад</t>
  </si>
  <si>
    <t>МБОУ "Пальниковская основная общеобразовательная школа"</t>
  </si>
  <si>
    <t>Пальниковский детский сад</t>
  </si>
  <si>
    <t>МБОУ "Подшиваловская средняя общеобразовательная школа имени Героя Советского Союза В.П. Зайцева" ул. Зайцева, д.8, здание начальной школы</t>
  </si>
  <si>
    <t>МБОУ "Подшиваловская средняя общеобразовательная школа имени Героя Советского Союза В.П. Зайцева"пер. Спортивный 1а, новая школа</t>
  </si>
  <si>
    <t>Подшиваловский детский сад</t>
  </si>
  <si>
    <t>МБОУ "Постольская средняя общеобразовательная школа"</t>
  </si>
  <si>
    <t>Постольский детский сад</t>
  </si>
  <si>
    <t>МБОУ "Первомайская средняя общеобразовательная школа имени Героя Советского Союза А.Н.Сабурова"</t>
  </si>
  <si>
    <t>Здание начальной школы, ул.Сабурова, 1 б</t>
  </si>
  <si>
    <t>Первомайский детский сад</t>
  </si>
  <si>
    <t>Позимский детский сад</t>
  </si>
  <si>
    <t>Группа №1 Первомайского детского сада</t>
  </si>
  <si>
    <t>Группа №2 Первомайского детского сада</t>
  </si>
  <si>
    <t>МАОУ "Октябрьская средняя общеобразовательная школа"</t>
  </si>
  <si>
    <t>МАОУ "Совхозная средняя общеобразовательная школа" (новая школа)</t>
  </si>
  <si>
    <t>Совхозная начальная школа (сад)</t>
  </si>
  <si>
    <t>Большевеньинская начальная школа</t>
  </si>
  <si>
    <t>Большевеньинский детский сад</t>
  </si>
  <si>
    <t>Лудзинский детский сад</t>
  </si>
  <si>
    <t>МБОУ "Среднепостольская средняя общеобразовательная школа"</t>
  </si>
  <si>
    <t>Верхнеженвайская начальная школа</t>
  </si>
  <si>
    <t>Среднепостольский детский сад</t>
  </si>
  <si>
    <t>МБОУ "Юбилейная средняя общеобразовательная школа"</t>
  </si>
  <si>
    <t>Пироговский детский сад</t>
  </si>
  <si>
    <t>МБОУ "Юськинская средняя общеобразовательная школа"</t>
  </si>
  <si>
    <t>МБОУ "Шабердинская средняя общеобразовательная школа" (сад)</t>
  </si>
  <si>
    <t>Шабердинский детский сад (зд.приюта)</t>
  </si>
  <si>
    <t>Люкшудьинская основная общеобразовательная школа</t>
  </si>
  <si>
    <t>Люкшудьинский детский сад</t>
  </si>
  <si>
    <t>МБОУ "Ягульская средняя общеобразовательная школа"</t>
  </si>
  <si>
    <t>Ягульский детский сад</t>
  </si>
  <si>
    <t>Русско-Вожойский детский сад</t>
  </si>
  <si>
    <t>Соколовский детский сад</t>
  </si>
  <si>
    <t>Ясли, с. Ягул, мкр. "Радуга"</t>
  </si>
  <si>
    <t>МБОУ "Якшурская средняя общеобразовательная школа"</t>
  </si>
  <si>
    <t>Якшурский детский сад</t>
  </si>
  <si>
    <t>МБОУ "Хохряковская средняя общеобразовательная школа"</t>
  </si>
  <si>
    <t>Хохряковский детский сад</t>
  </si>
  <si>
    <t>Ясли, д.Хохряки</t>
  </si>
  <si>
    <t>МБОУ ДО "Завьяловская детско-юношеская спортивная школа"</t>
  </si>
  <si>
    <t>МБДОУ "Центр развития ребенка -детский сад №2 с. Завьялово", ул. Прудовая 22</t>
  </si>
  <si>
    <t>МБДОУ "Центр развития ребенка -детский сад №2 с. Завьялово", ул. Прудовая 33</t>
  </si>
  <si>
    <t>МБДОУ "Центр развития ребенка - Вараксинский детский сад"</t>
  </si>
  <si>
    <t>МБДОУ "Центр развития ребенка - Октябрьский детский сад" , д. 20</t>
  </si>
  <si>
    <t>детский сад , д. 1</t>
  </si>
  <si>
    <t>Полесский детский сад</t>
  </si>
  <si>
    <t>МБДОУ "Центр развития ребенка - детский сад № 1 с. Завьялово"</t>
  </si>
  <si>
    <t>Старомартьяновский детский сад</t>
  </si>
  <si>
    <t>Пычановский детский сад</t>
  </si>
  <si>
    <t>Ясли по ул.Дружбы, 2А</t>
  </si>
  <si>
    <t>Ясли по ул.Прудовая, 22А</t>
  </si>
  <si>
    <t>МБУ "Служба МТО ОУ Завьяловского района"</t>
  </si>
  <si>
    <t>МО "Завьяловское"</t>
  </si>
  <si>
    <t>МО "Каменское"</t>
  </si>
  <si>
    <t>МО "Казмасское"</t>
  </si>
  <si>
    <t>МО "Октябрьское"</t>
  </si>
  <si>
    <t>МО "Первомайское"</t>
  </si>
  <si>
    <t>МО "Подшиваловское"</t>
  </si>
  <si>
    <t>МО "Среднепостольское"</t>
  </si>
  <si>
    <t>МО "Хохряковское"</t>
  </si>
  <si>
    <t xml:space="preserve">МО "Бабинское" </t>
  </si>
  <si>
    <t>МО "Шабердинское"</t>
  </si>
  <si>
    <t>МО "Пироговское"</t>
  </si>
  <si>
    <t xml:space="preserve">МО "Совхозное" </t>
  </si>
  <si>
    <t>МО "Ягульское"</t>
  </si>
  <si>
    <t>МО"Якшурское"</t>
  </si>
  <si>
    <t>МО "Италмасовское"</t>
  </si>
  <si>
    <t>МО "Вараксинское"</t>
  </si>
  <si>
    <t>МО "Кияикское"</t>
  </si>
  <si>
    <t>МО "Люкское"</t>
  </si>
  <si>
    <t>МБУ КК "Гольянский"</t>
  </si>
  <si>
    <t>МБУ "КК"Каменский"</t>
  </si>
  <si>
    <t>МБУ "КК"Казмасский"</t>
  </si>
  <si>
    <t>МБУ "КК"Люкский"</t>
  </si>
  <si>
    <t>МБУ "КК"Кияикский"</t>
  </si>
  <si>
    <t>МБУ "КК"Первомайский"</t>
  </si>
  <si>
    <t>МБУ "КК"Подшиваловский"</t>
  </si>
  <si>
    <t>МБУ "КК"Постольский"</t>
  </si>
  <si>
    <t>МБУ "КК"Хохряковский"</t>
  </si>
  <si>
    <t>МБУ "КК"Бабинский"</t>
  </si>
  <si>
    <t>МБУ "КК"Пироговский"</t>
  </si>
  <si>
    <t>МБУ "КК"Шабердинский"</t>
  </si>
  <si>
    <t>МБУ КК "Совхозный"</t>
  </si>
  <si>
    <t>МБУ "КК"Якшурский"</t>
  </si>
  <si>
    <t>МБУ "КК"Италмасовский"</t>
  </si>
  <si>
    <t>МБУ "КК"Вараксинский"</t>
  </si>
  <si>
    <t>МБУ "КК"Ягульский"</t>
  </si>
  <si>
    <t>МБУ "КК "Завьяловский"</t>
  </si>
  <si>
    <t>МБОУ "Детская школа искусств"</t>
  </si>
  <si>
    <t>МБУК "Межпоселенческая централизованная библиотечная система"</t>
  </si>
  <si>
    <t>Администрация МО "Муниципальный округ Завьяловский район Удмуртской Республики" (с.Завьялово, Калинина, 38 а)</t>
  </si>
  <si>
    <t>Администрация МО "Муниципальный округ Завьяловский район Удмуртской Республики" (с.Завьялово, Калинина, 31)</t>
  </si>
  <si>
    <t>Администрация МО "Муниципальный округ Завьяловский район Удмуртской Республики" (с.Завьялово, Калинина, 68)</t>
  </si>
  <si>
    <t>Администрация МО "Муниципальный округ Завьяловский район Удмуртской Республики" (с.Завьялово, Калинина, 29)</t>
  </si>
  <si>
    <t>Администрация МО "Муниципальный округ Завьяловский район Удмуртской Республики" (с.Завьялово, Калинина, 64)</t>
  </si>
  <si>
    <t>ИТОГО:</t>
  </si>
  <si>
    <r>
      <t>Исполнитель: конт.тел.</t>
    </r>
    <r>
      <rPr>
        <u val="single"/>
        <sz val="8"/>
        <rFont val="Times New Roman"/>
        <family val="1"/>
      </rPr>
      <t xml:space="preserve"> +7 (3412) 222-518 (доб.5)</t>
    </r>
  </si>
  <si>
    <r>
      <t>ФИО</t>
    </r>
    <r>
      <rPr>
        <u val="single"/>
        <sz val="8"/>
        <rFont val="Times New Roman"/>
        <family val="1"/>
      </rPr>
      <t xml:space="preserve"> Попкова Оксана Вячеславовна</t>
    </r>
  </si>
  <si>
    <t>2021 год</t>
  </si>
  <si>
    <t>ЭЭ</t>
  </si>
  <si>
    <t>ТЭ на ГВС</t>
  </si>
  <si>
    <t>ТЭ отопление</t>
  </si>
  <si>
    <t>ХВС</t>
  </si>
  <si>
    <t>МБУ КК "Якшурский"</t>
  </si>
  <si>
    <t>МБУ КК "Шабердинский"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</si>
</sst>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16.&quot;#"/>
    <numFmt numFmtId="173" formatCode="0.0"/>
    <numFmt numFmtId="174" formatCode="#,##0.0"/>
    <numFmt numFmtId="175" formatCode="#,##0.000"/>
    <numFmt numFmtId="176" formatCode="&quot;1.&quot;#"/>
    <numFmt numFmtId="177" formatCode="&quot;1.&quot;\2#"/>
    <numFmt numFmtId="178" formatCode="&quot;2.&quot;#"/>
    <numFmt numFmtId="179" formatCode="&quot;3.&quot;#"/>
    <numFmt numFmtId="180" formatCode="&quot;4.&quot;#"/>
    <numFmt numFmtId="181" formatCode="&quot;5.&quot;#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00"/>
  </numFmts>
  <fonts count="68">
    <font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36"/>
      <name val="Times New Roman"/>
      <family val="1"/>
    </font>
    <font>
      <u val="single"/>
      <sz val="1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87" fontId="4" fillId="0" borderId="11" xfId="0" applyNumberFormat="1" applyFont="1" applyFill="1" applyBorder="1" applyAlignment="1">
      <alignment wrapText="1"/>
    </xf>
    <xf numFmtId="0" fontId="64" fillId="0" borderId="11" xfId="54" applyFont="1" applyFill="1" applyBorder="1" applyAlignment="1">
      <alignment vertical="top" wrapText="1"/>
      <protection/>
    </xf>
    <xf numFmtId="0" fontId="4" fillId="0" borderId="11" xfId="55" applyFont="1" applyFill="1" applyBorder="1" applyAlignment="1">
      <alignment wrapText="1"/>
      <protection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4" fillId="33" borderId="11" xfId="54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5" fillId="34" borderId="11" xfId="55" applyFont="1" applyFill="1" applyBorder="1" applyAlignment="1">
      <alignment shrinkToFit="1"/>
      <protection/>
    </xf>
    <xf numFmtId="0" fontId="8" fillId="34" borderId="11" xfId="55" applyFont="1" applyFill="1" applyBorder="1" applyAlignment="1">
      <alignment wrapText="1"/>
      <protection/>
    </xf>
    <xf numFmtId="4" fontId="8" fillId="34" borderId="11" xfId="0" applyNumberFormat="1" applyFont="1" applyFill="1" applyBorder="1" applyAlignment="1">
      <alignment horizontal="right" vertical="center"/>
    </xf>
    <xf numFmtId="1" fontId="8" fillId="34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top"/>
    </xf>
    <xf numFmtId="1" fontId="4" fillId="0" borderId="11" xfId="0" applyNumberFormat="1" applyFont="1" applyBorder="1" applyAlignment="1">
      <alignment horizontal="center"/>
    </xf>
    <xf numFmtId="0" fontId="8" fillId="34" borderId="11" xfId="55" applyFont="1" applyFill="1" applyBorder="1" applyAlignment="1">
      <alignment horizontal="left" wrapText="1"/>
      <protection/>
    </xf>
    <xf numFmtId="178" fontId="4" fillId="0" borderId="11" xfId="0" applyNumberFormat="1" applyFont="1" applyFill="1" applyBorder="1" applyAlignment="1">
      <alignment horizontal="right" vertical="top"/>
    </xf>
    <xf numFmtId="1" fontId="4" fillId="33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top"/>
    </xf>
    <xf numFmtId="181" fontId="4" fillId="0" borderId="11" xfId="0" applyNumberFormat="1" applyFont="1" applyFill="1" applyBorder="1" applyAlignment="1">
      <alignment horizontal="right" vertical="top"/>
    </xf>
    <xf numFmtId="0" fontId="4" fillId="35" borderId="14" xfId="55" applyFont="1" applyFill="1" applyBorder="1" applyAlignment="1">
      <alignment horizontal="left" vertical="center" wrapText="1" shrinkToFit="1"/>
      <protection/>
    </xf>
    <xf numFmtId="0" fontId="4" fillId="0" borderId="0" xfId="55" applyFont="1" applyFill="1" applyBorder="1" applyAlignment="1">
      <alignment horizontal="center" vertical="top" wrapText="1" shrinkToFit="1"/>
      <protection/>
    </xf>
    <xf numFmtId="175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" fontId="8" fillId="34" borderId="11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15" fillId="34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Border="1" applyAlignment="1">
      <alignment/>
    </xf>
    <xf numFmtId="4" fontId="15" fillId="34" borderId="11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" fontId="19" fillId="34" borderId="11" xfId="55" applyNumberFormat="1" applyFont="1" applyFill="1" applyBorder="1" applyAlignment="1">
      <alignment horizontal="right" vertical="center" wrapText="1"/>
      <protection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4" fontId="19" fillId="34" borderId="11" xfId="55" applyNumberFormat="1" applyFont="1" applyFill="1" applyBorder="1" applyAlignment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75" fontId="4" fillId="0" borderId="12" xfId="0" applyNumberFormat="1" applyFont="1" applyBorder="1" applyAlignment="1">
      <alignment horizontal="center" vertical="center" wrapText="1"/>
    </xf>
    <xf numFmtId="4" fontId="19" fillId="34" borderId="11" xfId="55" applyNumberFormat="1" applyFont="1" applyFill="1" applyBorder="1" applyAlignment="1">
      <alignment wrapText="1"/>
      <protection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vertical="top" shrinkToFi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36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37" borderId="11" xfId="0" applyNumberFormat="1" applyFont="1" applyFill="1" applyBorder="1" applyAlignment="1">
      <alignment horizontal="center"/>
    </xf>
    <xf numFmtId="175" fontId="4" fillId="37" borderId="11" xfId="0" applyNumberFormat="1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/>
    </xf>
    <xf numFmtId="4" fontId="15" fillId="3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top" shrinkToFit="1"/>
    </xf>
    <xf numFmtId="0" fontId="6" fillId="33" borderId="11" xfId="54" applyFont="1" applyFill="1" applyBorder="1" applyAlignment="1">
      <alignment horizontal="left" wrapText="1"/>
      <protection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173" fontId="4" fillId="33" borderId="11" xfId="0" applyNumberFormat="1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/>
    </xf>
    <xf numFmtId="2" fontId="4" fillId="33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3" fontId="4" fillId="0" borderId="11" xfId="0" applyNumberFormat="1" applyFont="1" applyFill="1" applyBorder="1" applyAlignment="1">
      <alignment horizontal="center" vertical="center" shrinkToFit="1"/>
    </xf>
    <xf numFmtId="173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3" fontId="23" fillId="0" borderId="11" xfId="0" applyNumberFormat="1" applyFont="1" applyFill="1" applyBorder="1" applyAlignment="1">
      <alignment horizontal="center" vertical="top" shrinkToFit="1"/>
    </xf>
    <xf numFmtId="173" fontId="23" fillId="0" borderId="11" xfId="0" applyNumberFormat="1" applyFont="1" applyFill="1" applyBorder="1" applyAlignment="1">
      <alignment horizontal="center" vertical="top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11" xfId="0" applyNumberFormat="1" applyFont="1" applyFill="1" applyBorder="1" applyAlignment="1">
      <alignment horizontal="center" vertical="top" shrinkToFit="1"/>
    </xf>
    <xf numFmtId="173" fontId="4" fillId="0" borderId="11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Alignment="1">
      <alignment horizontal="center" vertical="top"/>
    </xf>
    <xf numFmtId="173" fontId="4" fillId="0" borderId="12" xfId="0" applyNumberFormat="1" applyFont="1" applyFill="1" applyBorder="1" applyAlignment="1">
      <alignment horizontal="center" vertical="center" shrinkToFit="1"/>
    </xf>
    <xf numFmtId="173" fontId="4" fillId="0" borderId="11" xfId="0" applyNumberFormat="1" applyFont="1" applyFill="1" applyBorder="1" applyAlignment="1">
      <alignment vertical="center" shrinkToFit="1"/>
    </xf>
    <xf numFmtId="173" fontId="4" fillId="0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horizontal="center" vertical="center" shrinkToFit="1"/>
    </xf>
    <xf numFmtId="173" fontId="4" fillId="0" borderId="11" xfId="0" applyNumberFormat="1" applyFont="1" applyFill="1" applyBorder="1" applyAlignment="1">
      <alignment horizontal="left" vertical="center" wrapText="1" shrinkToFit="1"/>
    </xf>
    <xf numFmtId="173" fontId="65" fillId="0" borderId="1" xfId="33" applyNumberFormat="1" applyFont="1" applyFill="1" applyAlignment="1" applyProtection="1">
      <alignment horizontal="center" vertical="center" wrapText="1"/>
      <protection/>
    </xf>
    <xf numFmtId="173" fontId="4" fillId="0" borderId="11" xfId="0" applyNumberFormat="1" applyFont="1" applyFill="1" applyBorder="1" applyAlignment="1">
      <alignment horizontal="center" vertical="center" wrapText="1" shrinkToFit="1"/>
    </xf>
    <xf numFmtId="173" fontId="4" fillId="0" borderId="12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 wrapText="1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173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shrinkToFit="1"/>
    </xf>
    <xf numFmtId="0" fontId="4" fillId="38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left" vertical="top" shrinkToFit="1"/>
    </xf>
    <xf numFmtId="0" fontId="4" fillId="4" borderId="11" xfId="0" applyFont="1" applyFill="1" applyBorder="1" applyAlignment="1">
      <alignment wrapText="1"/>
    </xf>
    <xf numFmtId="173" fontId="4" fillId="4" borderId="11" xfId="0" applyNumberFormat="1" applyFont="1" applyFill="1" applyBorder="1" applyAlignment="1">
      <alignment wrapText="1"/>
    </xf>
    <xf numFmtId="173" fontId="23" fillId="4" borderId="11" xfId="0" applyNumberFormat="1" applyFont="1" applyFill="1" applyBorder="1" applyAlignment="1">
      <alignment horizontal="left" vertical="center" shrinkToFit="1"/>
    </xf>
    <xf numFmtId="173" fontId="4" fillId="4" borderId="11" xfId="0" applyNumberFormat="1" applyFont="1" applyFill="1" applyBorder="1" applyAlignment="1">
      <alignment horizontal="left" vertical="top" shrinkToFit="1"/>
    </xf>
    <xf numFmtId="173" fontId="4" fillId="4" borderId="11" xfId="0" applyNumberFormat="1" applyFont="1" applyFill="1" applyBorder="1" applyAlignment="1">
      <alignment horizontal="left" vertical="top" wrapText="1" shrinkToFit="1"/>
    </xf>
    <xf numFmtId="173" fontId="4" fillId="7" borderId="11" xfId="0" applyNumberFormat="1" applyFont="1" applyFill="1" applyBorder="1" applyAlignment="1">
      <alignment horizontal="left" vertical="top" wrapText="1" shrinkToFit="1"/>
    </xf>
    <xf numFmtId="173" fontId="4" fillId="7" borderId="11" xfId="0" applyNumberFormat="1" applyFont="1" applyFill="1" applyBorder="1" applyAlignment="1">
      <alignment wrapText="1"/>
    </xf>
    <xf numFmtId="173" fontId="23" fillId="7" borderId="11" xfId="0" applyNumberFormat="1" applyFont="1" applyFill="1" applyBorder="1" applyAlignment="1">
      <alignment horizontal="left" vertical="top" shrinkToFit="1"/>
    </xf>
    <xf numFmtId="173" fontId="4" fillId="7" borderId="11" xfId="0" applyNumberFormat="1" applyFont="1" applyFill="1" applyBorder="1" applyAlignment="1">
      <alignment horizontal="left" vertical="top" shrinkToFit="1"/>
    </xf>
    <xf numFmtId="175" fontId="4" fillId="0" borderId="11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right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20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175" fontId="4" fillId="0" borderId="16" xfId="0" applyNumberFormat="1" applyFont="1" applyBorder="1" applyAlignment="1">
      <alignment horizontal="center" vertical="center" wrapText="1"/>
    </xf>
    <xf numFmtId="175" fontId="4" fillId="0" borderId="21" xfId="0" applyNumberFormat="1" applyFont="1" applyBorder="1" applyAlignment="1">
      <alignment horizontal="center" vertical="center" wrapText="1"/>
    </xf>
    <xf numFmtId="0" fontId="66" fillId="3" borderId="14" xfId="0" applyFont="1" applyFill="1" applyBorder="1" applyAlignment="1">
      <alignment horizontal="left" vertical="center" wrapText="1"/>
    </xf>
    <xf numFmtId="0" fontId="66" fillId="3" borderId="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/>
    </xf>
    <xf numFmtId="4" fontId="4" fillId="36" borderId="20" xfId="0" applyNumberFormat="1" applyFont="1" applyFill="1" applyBorder="1" applyAlignment="1">
      <alignment horizontal="center" vertical="center"/>
    </xf>
    <xf numFmtId="4" fontId="4" fillId="36" borderId="13" xfId="0" applyNumberFormat="1" applyFont="1" applyFill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 wrapText="1"/>
    </xf>
    <xf numFmtId="0" fontId="67" fillId="3" borderId="1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4" fontId="4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shrinkToFit="1"/>
    </xf>
    <xf numFmtId="173" fontId="4" fillId="0" borderId="13" xfId="0" applyNumberFormat="1" applyFont="1" applyFill="1" applyBorder="1" applyAlignment="1">
      <alignment horizontal="center" vertical="center" shrinkToFi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wrapText="1"/>
    </xf>
    <xf numFmtId="0" fontId="6" fillId="41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horizontal="right" vertical="top"/>
    </xf>
    <xf numFmtId="0" fontId="4" fillId="35" borderId="11" xfId="55" applyFont="1" applyFill="1" applyBorder="1" applyAlignment="1">
      <alignment wrapText="1"/>
      <protection/>
    </xf>
    <xf numFmtId="4" fontId="4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176" fontId="4" fillId="35" borderId="11" xfId="0" applyNumberFormat="1" applyFont="1" applyFill="1" applyBorder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u val="none"/>
        <strike val="0"/>
        <sz val="10"/>
        <name val="Arial Cyr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u val="none"/>
        <strike val="0"/>
        <sz val="10"/>
        <name val="Arial Cyr"/>
        <color theme="0"/>
      </font>
    </dxf>
    <dxf>
      <font>
        <color theme="0"/>
      </font>
    </dxf>
    <dxf>
      <font>
        <color theme="0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s\Downloads\1%20&#1064;&#1072;&#1073;&#1083;&#1086;&#1085;&#1099;%20&#1079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-ТЭР МО"/>
      <sheetName val="Прил.2-ТЭР БУ"/>
      <sheetName val="Прил.3-Потребление МКД"/>
      <sheetName val="Прил.4-финансирование"/>
      <sheetName val="Прил.5-ВИЭ"/>
    </sheetNames>
    <sheetDataSet>
      <sheetData sheetId="1">
        <row r="9">
          <cell r="B9" t="str">
            <v>МО "Гольянское"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625" style="18" customWidth="1"/>
    <col min="4" max="4" width="6.125" style="18" customWidth="1"/>
    <col min="5" max="5" width="12.625" style="18" customWidth="1"/>
    <col min="6" max="6" width="12.125" style="18" customWidth="1"/>
    <col min="7" max="8" width="11.875" style="18" customWidth="1"/>
    <col min="9" max="9" width="11.625" style="18" customWidth="1"/>
    <col min="10" max="11" width="13.75390625" style="18" customWidth="1"/>
    <col min="12" max="13" width="10.75390625" style="18" customWidth="1"/>
    <col min="14" max="14" width="18.75390625" style="18" customWidth="1"/>
    <col min="15" max="16384" width="9.125" style="1" customWidth="1"/>
  </cols>
  <sheetData>
    <row r="1" spans="8:14" ht="14.25" customHeight="1">
      <c r="H1" s="21"/>
      <c r="I1" s="21"/>
      <c r="N1" s="21" t="s">
        <v>3</v>
      </c>
    </row>
    <row r="2" spans="2:12" ht="14.25" customHeight="1">
      <c r="B2" s="202" t="s">
        <v>152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4" ht="130.5" customHeight="1" hidden="1">
      <c r="A3" s="201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22.5" customHeight="1">
      <c r="A4" s="203" t="s">
        <v>14</v>
      </c>
      <c r="B4" s="197" t="s">
        <v>45</v>
      </c>
      <c r="C4" s="204" t="s">
        <v>162</v>
      </c>
      <c r="D4" s="205" t="s">
        <v>37</v>
      </c>
      <c r="E4" s="208" t="s">
        <v>16</v>
      </c>
      <c r="F4" s="209"/>
      <c r="G4" s="210"/>
      <c r="H4" s="197" t="s">
        <v>4</v>
      </c>
      <c r="I4" s="197"/>
      <c r="J4" s="195" t="s">
        <v>40</v>
      </c>
      <c r="K4" s="196"/>
      <c r="L4" s="197" t="s">
        <v>38</v>
      </c>
      <c r="M4" s="197"/>
      <c r="N4" s="198" t="s">
        <v>30</v>
      </c>
    </row>
    <row r="5" spans="1:14" ht="63" customHeight="1">
      <c r="A5" s="203"/>
      <c r="B5" s="197"/>
      <c r="C5" s="204"/>
      <c r="D5" s="206"/>
      <c r="E5" s="23" t="s">
        <v>163</v>
      </c>
      <c r="F5" s="23" t="s">
        <v>128</v>
      </c>
      <c r="G5" s="23" t="s">
        <v>129</v>
      </c>
      <c r="H5" s="24" t="s">
        <v>164</v>
      </c>
      <c r="I5" s="24" t="s">
        <v>130</v>
      </c>
      <c r="J5" s="24" t="s">
        <v>41</v>
      </c>
      <c r="K5" s="24" t="s">
        <v>42</v>
      </c>
      <c r="L5" s="24" t="s">
        <v>153</v>
      </c>
      <c r="M5" s="24" t="s">
        <v>154</v>
      </c>
      <c r="N5" s="199"/>
    </row>
    <row r="6" spans="1:14" ht="16.5" customHeight="1">
      <c r="A6" s="203"/>
      <c r="B6" s="197"/>
      <c r="C6" s="25" t="s">
        <v>131</v>
      </c>
      <c r="D6" s="207"/>
      <c r="E6" s="25" t="s">
        <v>132</v>
      </c>
      <c r="F6" s="25" t="s">
        <v>132</v>
      </c>
      <c r="G6" s="25" t="s">
        <v>132</v>
      </c>
      <c r="H6" s="26" t="s">
        <v>0</v>
      </c>
      <c r="I6" s="26" t="s">
        <v>0</v>
      </c>
      <c r="J6" s="26" t="s">
        <v>43</v>
      </c>
      <c r="K6" s="26" t="s">
        <v>44</v>
      </c>
      <c r="L6" s="26" t="s">
        <v>39</v>
      </c>
      <c r="M6" s="26" t="s">
        <v>39</v>
      </c>
      <c r="N6" s="200"/>
    </row>
    <row r="7" spans="1:14" ht="13.5">
      <c r="A7" s="27">
        <v>1</v>
      </c>
      <c r="B7" s="28" t="s">
        <v>46</v>
      </c>
      <c r="C7" s="49">
        <f>SUM(C8:C34)</f>
        <v>66113.06</v>
      </c>
      <c r="D7" s="30"/>
      <c r="E7" s="49">
        <f>SUM(E8:E34)</f>
        <v>17215.11</v>
      </c>
      <c r="F7" s="49">
        <f>SUM(F8:F34)</f>
        <v>7744.659999999999</v>
      </c>
      <c r="G7" s="49">
        <f>SUM(G8:G34)</f>
        <v>8409.539999999999</v>
      </c>
      <c r="H7" s="50">
        <f>SUM(H8:H34)</f>
        <v>338</v>
      </c>
      <c r="I7" s="50">
        <f>SUM(I8:I34)</f>
        <v>508</v>
      </c>
      <c r="J7" s="51"/>
      <c r="K7" s="51"/>
      <c r="L7" s="51"/>
      <c r="M7" s="51"/>
      <c r="N7" s="51"/>
    </row>
    <row r="8" spans="1:14" s="85" customFormat="1" ht="12.75">
      <c r="A8" s="31">
        <v>1</v>
      </c>
      <c r="B8" s="14" t="s">
        <v>80</v>
      </c>
      <c r="C8" s="60">
        <v>429</v>
      </c>
      <c r="D8" s="83">
        <v>1</v>
      </c>
      <c r="E8" s="60">
        <v>1694.7</v>
      </c>
      <c r="F8" s="60">
        <v>187.9</v>
      </c>
      <c r="G8" s="60">
        <v>187.9</v>
      </c>
      <c r="H8" s="61">
        <v>13</v>
      </c>
      <c r="I8" s="61">
        <v>10</v>
      </c>
      <c r="J8" s="61">
        <v>5</v>
      </c>
      <c r="K8" s="61">
        <v>8</v>
      </c>
      <c r="L8" s="84">
        <v>44331</v>
      </c>
      <c r="M8" s="84">
        <v>44454</v>
      </c>
      <c r="N8" s="68"/>
    </row>
    <row r="9" spans="1:14" s="85" customFormat="1" ht="12.75">
      <c r="A9" s="31">
        <v>2</v>
      </c>
      <c r="B9" s="14" t="s">
        <v>140</v>
      </c>
      <c r="C9" s="60">
        <v>1650</v>
      </c>
      <c r="D9" s="83">
        <v>2</v>
      </c>
      <c r="E9" s="60">
        <v>578.39</v>
      </c>
      <c r="F9" s="60">
        <v>278.57</v>
      </c>
      <c r="G9" s="60">
        <v>254.97</v>
      </c>
      <c r="H9" s="61">
        <v>6</v>
      </c>
      <c r="I9" s="61">
        <v>25</v>
      </c>
      <c r="J9" s="61">
        <v>5</v>
      </c>
      <c r="K9" s="61">
        <v>8</v>
      </c>
      <c r="L9" s="84">
        <v>44331</v>
      </c>
      <c r="M9" s="84">
        <v>44454</v>
      </c>
      <c r="N9" s="68"/>
    </row>
    <row r="10" spans="1:14" s="85" customFormat="1" ht="12.75">
      <c r="A10" s="31">
        <v>3</v>
      </c>
      <c r="B10" s="14" t="s">
        <v>141</v>
      </c>
      <c r="C10" s="60">
        <v>352</v>
      </c>
      <c r="D10" s="83">
        <v>1</v>
      </c>
      <c r="E10" s="60">
        <v>125.87</v>
      </c>
      <c r="F10" s="60">
        <v>125.87</v>
      </c>
      <c r="G10" s="60">
        <v>125.87</v>
      </c>
      <c r="H10" s="61">
        <v>7</v>
      </c>
      <c r="I10" s="61">
        <v>15</v>
      </c>
      <c r="J10" s="61">
        <v>5</v>
      </c>
      <c r="K10" s="61">
        <v>8</v>
      </c>
      <c r="L10" s="84">
        <v>44331</v>
      </c>
      <c r="M10" s="84">
        <v>44454</v>
      </c>
      <c r="N10" s="68"/>
    </row>
    <row r="11" spans="1:14" s="85" customFormat="1" ht="12.75">
      <c r="A11" s="31">
        <v>4</v>
      </c>
      <c r="B11" s="14" t="s">
        <v>64</v>
      </c>
      <c r="C11" s="60">
        <v>1074</v>
      </c>
      <c r="D11" s="83">
        <v>1</v>
      </c>
      <c r="E11" s="60">
        <v>261.4</v>
      </c>
      <c r="F11" s="60">
        <v>64.42</v>
      </c>
      <c r="G11" s="60">
        <v>261.4</v>
      </c>
      <c r="H11" s="61">
        <v>10</v>
      </c>
      <c r="I11" s="61">
        <v>10</v>
      </c>
      <c r="J11" s="61">
        <v>5</v>
      </c>
      <c r="K11" s="61">
        <v>9</v>
      </c>
      <c r="L11" s="84">
        <v>44331</v>
      </c>
      <c r="M11" s="84">
        <v>44454</v>
      </c>
      <c r="N11" s="68"/>
    </row>
    <row r="12" spans="1:14" s="85" customFormat="1" ht="12.75">
      <c r="A12" s="31">
        <v>5</v>
      </c>
      <c r="B12" s="14" t="s">
        <v>142</v>
      </c>
      <c r="C12" s="60">
        <v>242</v>
      </c>
      <c r="D12" s="83">
        <v>1</v>
      </c>
      <c r="E12" s="60">
        <v>80.73</v>
      </c>
      <c r="F12" s="60">
        <v>80.73</v>
      </c>
      <c r="G12" s="60">
        <v>80.73</v>
      </c>
      <c r="H12" s="61">
        <v>7</v>
      </c>
      <c r="I12" s="61">
        <v>5</v>
      </c>
      <c r="J12" s="61">
        <v>5</v>
      </c>
      <c r="K12" s="61">
        <v>8</v>
      </c>
      <c r="L12" s="84">
        <v>44331</v>
      </c>
      <c r="M12" s="84">
        <v>44454</v>
      </c>
      <c r="N12" s="68"/>
    </row>
    <row r="13" spans="1:14" s="85" customFormat="1" ht="12.75">
      <c r="A13" s="31">
        <v>6</v>
      </c>
      <c r="B13" s="14" t="s">
        <v>143</v>
      </c>
      <c r="C13" s="60">
        <v>10192</v>
      </c>
      <c r="D13" s="83">
        <v>3</v>
      </c>
      <c r="E13" s="60">
        <v>1959.4</v>
      </c>
      <c r="F13" s="60">
        <v>119</v>
      </c>
      <c r="G13" s="60">
        <v>119</v>
      </c>
      <c r="H13" s="61">
        <v>9</v>
      </c>
      <c r="I13" s="61">
        <v>15</v>
      </c>
      <c r="J13" s="61">
        <v>5</v>
      </c>
      <c r="K13" s="61">
        <v>8</v>
      </c>
      <c r="L13" s="84">
        <v>44331</v>
      </c>
      <c r="M13" s="84">
        <v>44454</v>
      </c>
      <c r="N13" s="68"/>
    </row>
    <row r="14" spans="1:14" s="85" customFormat="1" ht="12.75">
      <c r="A14" s="31">
        <v>7</v>
      </c>
      <c r="B14" s="14" t="s">
        <v>144</v>
      </c>
      <c r="C14" s="60">
        <v>4281.6</v>
      </c>
      <c r="D14" s="83">
        <v>2</v>
      </c>
      <c r="E14" s="60">
        <v>1338</v>
      </c>
      <c r="F14" s="60">
        <v>215</v>
      </c>
      <c r="G14" s="60">
        <v>215</v>
      </c>
      <c r="H14" s="61">
        <v>8</v>
      </c>
      <c r="I14" s="61">
        <v>25</v>
      </c>
      <c r="J14" s="61">
        <v>5</v>
      </c>
      <c r="K14" s="61">
        <v>8</v>
      </c>
      <c r="L14" s="84">
        <v>44331</v>
      </c>
      <c r="M14" s="84">
        <v>44454</v>
      </c>
      <c r="N14" s="68"/>
    </row>
    <row r="15" spans="1:14" s="85" customFormat="1" ht="12.75">
      <c r="A15" s="31">
        <v>8</v>
      </c>
      <c r="B15" s="14" t="s">
        <v>98</v>
      </c>
      <c r="C15" s="60">
        <v>186.1</v>
      </c>
      <c r="D15" s="83">
        <v>2</v>
      </c>
      <c r="E15" s="60">
        <v>186.1</v>
      </c>
      <c r="F15" s="60">
        <v>186.1</v>
      </c>
      <c r="G15" s="60">
        <v>183.1</v>
      </c>
      <c r="H15" s="61">
        <v>7</v>
      </c>
      <c r="I15" s="61">
        <v>30</v>
      </c>
      <c r="J15" s="61">
        <v>5</v>
      </c>
      <c r="K15" s="61">
        <v>8</v>
      </c>
      <c r="L15" s="84">
        <v>44331</v>
      </c>
      <c r="M15" s="84">
        <v>44454</v>
      </c>
      <c r="N15" s="68"/>
    </row>
    <row r="16" spans="1:14" s="85" customFormat="1" ht="12.75">
      <c r="A16" s="31">
        <v>9</v>
      </c>
      <c r="B16" s="14" t="s">
        <v>68</v>
      </c>
      <c r="C16" s="60">
        <v>620</v>
      </c>
      <c r="D16" s="83">
        <v>1</v>
      </c>
      <c r="E16" s="60">
        <v>163.4</v>
      </c>
      <c r="F16" s="60">
        <v>132.6</v>
      </c>
      <c r="G16" s="60">
        <v>132.6</v>
      </c>
      <c r="H16" s="61">
        <v>8</v>
      </c>
      <c r="I16" s="61">
        <v>37</v>
      </c>
      <c r="J16" s="61">
        <v>5</v>
      </c>
      <c r="K16" s="61">
        <v>8</v>
      </c>
      <c r="L16" s="84">
        <v>44331</v>
      </c>
      <c r="M16" s="84">
        <v>44454</v>
      </c>
      <c r="N16" s="68"/>
    </row>
    <row r="17" spans="1:14" s="85" customFormat="1" ht="12.75">
      <c r="A17" s="31">
        <v>10</v>
      </c>
      <c r="B17" s="14" t="s">
        <v>71</v>
      </c>
      <c r="C17" s="60">
        <v>5432.6</v>
      </c>
      <c r="D17" s="83">
        <v>2</v>
      </c>
      <c r="E17" s="60">
        <v>1248.3</v>
      </c>
      <c r="F17" s="60">
        <v>246.8</v>
      </c>
      <c r="G17" s="60">
        <v>246.8</v>
      </c>
      <c r="H17" s="61">
        <v>5</v>
      </c>
      <c r="I17" s="61">
        <v>15</v>
      </c>
      <c r="J17" s="61">
        <v>5</v>
      </c>
      <c r="K17" s="61">
        <v>8</v>
      </c>
      <c r="L17" s="84">
        <v>44331</v>
      </c>
      <c r="M17" s="84">
        <v>44454</v>
      </c>
      <c r="N17" s="68"/>
    </row>
    <row r="18" spans="1:14" s="85" customFormat="1" ht="12.75">
      <c r="A18" s="31">
        <v>11</v>
      </c>
      <c r="B18" s="14" t="s">
        <v>75</v>
      </c>
      <c r="C18" s="60">
        <v>4215.83</v>
      </c>
      <c r="D18" s="83">
        <v>2</v>
      </c>
      <c r="E18" s="60">
        <v>669.1</v>
      </c>
      <c r="F18" s="60">
        <v>368</v>
      </c>
      <c r="G18" s="60">
        <v>368</v>
      </c>
      <c r="H18" s="61">
        <v>14</v>
      </c>
      <c r="I18" s="61">
        <v>60</v>
      </c>
      <c r="J18" s="61">
        <v>5</v>
      </c>
      <c r="K18" s="61">
        <v>8</v>
      </c>
      <c r="L18" s="84">
        <v>44331</v>
      </c>
      <c r="M18" s="84">
        <v>44454</v>
      </c>
      <c r="N18" s="68"/>
    </row>
    <row r="19" spans="1:14" s="85" customFormat="1" ht="12.75">
      <c r="A19" s="31">
        <v>12</v>
      </c>
      <c r="B19" s="14" t="s">
        <v>81</v>
      </c>
      <c r="C19" s="60">
        <v>480</v>
      </c>
      <c r="D19" s="83">
        <v>1</v>
      </c>
      <c r="E19" s="60">
        <v>226.52</v>
      </c>
      <c r="F19" s="60">
        <v>226.52</v>
      </c>
      <c r="G19" s="60">
        <v>226.52</v>
      </c>
      <c r="H19" s="61">
        <v>7</v>
      </c>
      <c r="I19" s="61">
        <v>10</v>
      </c>
      <c r="J19" s="61">
        <v>5</v>
      </c>
      <c r="K19" s="61">
        <v>40</v>
      </c>
      <c r="L19" s="84">
        <v>44331</v>
      </c>
      <c r="M19" s="84">
        <v>44454</v>
      </c>
      <c r="N19" s="68"/>
    </row>
    <row r="20" spans="1:14" s="85" customFormat="1" ht="12.75">
      <c r="A20" s="31">
        <v>13</v>
      </c>
      <c r="B20" s="14" t="s">
        <v>83</v>
      </c>
      <c r="C20" s="60">
        <v>7500</v>
      </c>
      <c r="D20" s="83">
        <v>3</v>
      </c>
      <c r="E20" s="60">
        <v>815</v>
      </c>
      <c r="F20" s="60">
        <v>636</v>
      </c>
      <c r="G20" s="60">
        <v>636</v>
      </c>
      <c r="H20" s="61">
        <v>10</v>
      </c>
      <c r="I20" s="61">
        <v>15</v>
      </c>
      <c r="J20" s="61">
        <v>5</v>
      </c>
      <c r="K20" s="61">
        <v>10</v>
      </c>
      <c r="L20" s="84">
        <v>44331</v>
      </c>
      <c r="M20" s="84">
        <v>44454</v>
      </c>
      <c r="N20" s="68"/>
    </row>
    <row r="21" spans="1:14" s="85" customFormat="1" ht="12.75">
      <c r="A21" s="31">
        <v>14</v>
      </c>
      <c r="B21" s="14" t="s">
        <v>84</v>
      </c>
      <c r="C21" s="60">
        <v>1650</v>
      </c>
      <c r="D21" s="83">
        <v>2</v>
      </c>
      <c r="E21" s="60">
        <v>300</v>
      </c>
      <c r="F21" s="60">
        <v>70.4</v>
      </c>
      <c r="G21" s="60">
        <v>70.4</v>
      </c>
      <c r="H21" s="61">
        <v>8</v>
      </c>
      <c r="I21" s="61">
        <v>10</v>
      </c>
      <c r="J21" s="61">
        <v>5</v>
      </c>
      <c r="K21" s="61">
        <v>8</v>
      </c>
      <c r="L21" s="84">
        <v>44331</v>
      </c>
      <c r="M21" s="84">
        <v>44454</v>
      </c>
      <c r="N21" s="68"/>
    </row>
    <row r="22" spans="1:14" s="85" customFormat="1" ht="12.75">
      <c r="A22" s="31">
        <v>15</v>
      </c>
      <c r="B22" s="14" t="s">
        <v>88</v>
      </c>
      <c r="C22" s="60">
        <v>2958</v>
      </c>
      <c r="D22" s="83">
        <v>2</v>
      </c>
      <c r="E22" s="60">
        <v>671.75</v>
      </c>
      <c r="F22" s="60">
        <v>75.6</v>
      </c>
      <c r="G22" s="60">
        <v>75.6</v>
      </c>
      <c r="H22" s="61">
        <v>7</v>
      </c>
      <c r="I22" s="61">
        <v>17</v>
      </c>
      <c r="J22" s="61">
        <v>5</v>
      </c>
      <c r="K22" s="61">
        <v>8</v>
      </c>
      <c r="L22" s="84">
        <v>44331</v>
      </c>
      <c r="M22" s="84">
        <v>44454</v>
      </c>
      <c r="N22" s="68"/>
    </row>
    <row r="23" spans="1:14" s="85" customFormat="1" ht="12.75">
      <c r="A23" s="31">
        <v>16</v>
      </c>
      <c r="B23" s="14" t="s">
        <v>99</v>
      </c>
      <c r="C23" s="60">
        <v>462.4</v>
      </c>
      <c r="D23" s="83">
        <v>2</v>
      </c>
      <c r="E23" s="60">
        <v>462.4</v>
      </c>
      <c r="F23" s="60">
        <v>58.7</v>
      </c>
      <c r="G23" s="60">
        <v>462.4</v>
      </c>
      <c r="H23" s="61">
        <v>7</v>
      </c>
      <c r="I23" s="61">
        <v>28</v>
      </c>
      <c r="J23" s="61">
        <v>5</v>
      </c>
      <c r="K23" s="61">
        <v>8</v>
      </c>
      <c r="L23" s="84">
        <v>44331</v>
      </c>
      <c r="M23" s="84">
        <v>44454</v>
      </c>
      <c r="N23" s="68"/>
    </row>
    <row r="24" spans="1:14" s="85" customFormat="1" ht="12.75">
      <c r="A24" s="31">
        <v>17</v>
      </c>
      <c r="B24" s="14" t="s">
        <v>101</v>
      </c>
      <c r="C24" s="60">
        <v>1558.43</v>
      </c>
      <c r="D24" s="83">
        <v>2</v>
      </c>
      <c r="E24" s="60">
        <v>537.39</v>
      </c>
      <c r="F24" s="60">
        <v>186.2</v>
      </c>
      <c r="G24" s="60">
        <v>277</v>
      </c>
      <c r="H24" s="61">
        <v>7</v>
      </c>
      <c r="I24" s="61">
        <v>15</v>
      </c>
      <c r="J24" s="61">
        <v>5</v>
      </c>
      <c r="K24" s="61">
        <v>9</v>
      </c>
      <c r="L24" s="84">
        <v>44331</v>
      </c>
      <c r="M24" s="84">
        <v>44454</v>
      </c>
      <c r="N24" s="68"/>
    </row>
    <row r="25" spans="1:14" s="85" customFormat="1" ht="12.75">
      <c r="A25" s="31">
        <v>18</v>
      </c>
      <c r="B25" s="14" t="s">
        <v>105</v>
      </c>
      <c r="C25" s="60">
        <v>1890</v>
      </c>
      <c r="D25" s="83">
        <v>2</v>
      </c>
      <c r="E25" s="60">
        <v>540</v>
      </c>
      <c r="F25" s="60">
        <v>73</v>
      </c>
      <c r="G25" s="60">
        <v>73</v>
      </c>
      <c r="H25" s="61">
        <v>10</v>
      </c>
      <c r="I25" s="61">
        <v>35</v>
      </c>
      <c r="J25" s="61">
        <v>5</v>
      </c>
      <c r="K25" s="61">
        <v>8</v>
      </c>
      <c r="L25" s="84">
        <v>44331</v>
      </c>
      <c r="M25" s="84">
        <v>44454</v>
      </c>
      <c r="N25" s="68"/>
    </row>
    <row r="26" spans="1:14" s="85" customFormat="1" ht="12.75">
      <c r="A26" s="31">
        <v>19</v>
      </c>
      <c r="B26" s="14" t="s">
        <v>106</v>
      </c>
      <c r="C26" s="60">
        <v>3320</v>
      </c>
      <c r="D26" s="83">
        <v>3</v>
      </c>
      <c r="E26" s="60">
        <v>1058.11</v>
      </c>
      <c r="F26" s="60">
        <v>114.7</v>
      </c>
      <c r="G26" s="60">
        <v>114.7</v>
      </c>
      <c r="H26" s="61">
        <v>7</v>
      </c>
      <c r="I26" s="61">
        <v>25</v>
      </c>
      <c r="J26" s="61">
        <v>5</v>
      </c>
      <c r="K26" s="61">
        <v>8</v>
      </c>
      <c r="L26" s="84">
        <v>44331</v>
      </c>
      <c r="M26" s="84">
        <v>44454</v>
      </c>
      <c r="N26" s="68"/>
    </row>
    <row r="27" spans="1:14" ht="25.5">
      <c r="A27" s="31">
        <f aca="true" t="shared" si="0" ref="A27:A34">A26+1</f>
        <v>20</v>
      </c>
      <c r="B27" s="8" t="s">
        <v>107</v>
      </c>
      <c r="C27" s="52">
        <v>695</v>
      </c>
      <c r="D27" s="32">
        <v>1</v>
      </c>
      <c r="E27" s="63">
        <v>165.5</v>
      </c>
      <c r="F27" s="63">
        <v>165.5</v>
      </c>
      <c r="G27" s="63">
        <v>165.5</v>
      </c>
      <c r="H27" s="61">
        <v>10</v>
      </c>
      <c r="I27" s="61">
        <v>2</v>
      </c>
      <c r="J27" s="61">
        <v>5</v>
      </c>
      <c r="K27" s="61">
        <v>8</v>
      </c>
      <c r="L27" s="84">
        <v>44331</v>
      </c>
      <c r="M27" s="84">
        <v>44454</v>
      </c>
      <c r="N27" s="55"/>
    </row>
    <row r="28" spans="1:14" ht="25.5">
      <c r="A28" s="31">
        <f t="shared" si="0"/>
        <v>21</v>
      </c>
      <c r="B28" s="8" t="s">
        <v>108</v>
      </c>
      <c r="C28" s="52">
        <v>2253</v>
      </c>
      <c r="D28" s="32">
        <v>2</v>
      </c>
      <c r="E28" s="63">
        <v>724.4</v>
      </c>
      <c r="F28" s="63">
        <v>724.4</v>
      </c>
      <c r="G28" s="63">
        <v>724.4</v>
      </c>
      <c r="H28" s="53">
        <v>30</v>
      </c>
      <c r="I28" s="53">
        <v>12</v>
      </c>
      <c r="J28" s="53">
        <v>5</v>
      </c>
      <c r="K28" s="53">
        <v>8</v>
      </c>
      <c r="L28" s="84">
        <v>44331</v>
      </c>
      <c r="M28" s="84">
        <v>44454</v>
      </c>
      <c r="N28" s="55"/>
    </row>
    <row r="29" spans="1:14" ht="25.5">
      <c r="A29" s="31">
        <f t="shared" si="0"/>
        <v>22</v>
      </c>
      <c r="B29" s="8" t="s">
        <v>109</v>
      </c>
      <c r="C29" s="52">
        <v>4758</v>
      </c>
      <c r="D29" s="32">
        <v>3</v>
      </c>
      <c r="E29" s="63">
        <v>1346.1</v>
      </c>
      <c r="F29" s="63">
        <v>1346.1</v>
      </c>
      <c r="G29" s="63">
        <v>1346.1</v>
      </c>
      <c r="H29" s="53">
        <v>70</v>
      </c>
      <c r="I29" s="53">
        <v>30</v>
      </c>
      <c r="J29" s="53">
        <v>5</v>
      </c>
      <c r="K29" s="53">
        <v>8</v>
      </c>
      <c r="L29" s="84">
        <v>44331</v>
      </c>
      <c r="M29" s="84">
        <v>44454</v>
      </c>
      <c r="N29" s="55"/>
    </row>
    <row r="30" spans="1:14" ht="25.5">
      <c r="A30" s="31">
        <f t="shared" si="0"/>
        <v>23</v>
      </c>
      <c r="B30" s="8" t="s">
        <v>110</v>
      </c>
      <c r="C30" s="52">
        <v>1956</v>
      </c>
      <c r="D30" s="32">
        <v>2</v>
      </c>
      <c r="E30" s="63">
        <v>483.6</v>
      </c>
      <c r="F30" s="63">
        <v>483.6</v>
      </c>
      <c r="G30" s="63">
        <v>483.6</v>
      </c>
      <c r="H30" s="53">
        <v>30</v>
      </c>
      <c r="I30" s="53">
        <v>25</v>
      </c>
      <c r="J30" s="53">
        <v>5</v>
      </c>
      <c r="K30" s="53">
        <v>8</v>
      </c>
      <c r="L30" s="84">
        <v>44331</v>
      </c>
      <c r="M30" s="84">
        <v>44454</v>
      </c>
      <c r="N30" s="55"/>
    </row>
    <row r="31" spans="1:14" ht="38.25">
      <c r="A31" s="31">
        <f t="shared" si="0"/>
        <v>24</v>
      </c>
      <c r="B31" s="10" t="s">
        <v>112</v>
      </c>
      <c r="C31" s="52">
        <v>1453.2</v>
      </c>
      <c r="D31" s="32">
        <v>2</v>
      </c>
      <c r="E31" s="52">
        <v>242.2</v>
      </c>
      <c r="F31" s="52">
        <v>242.2</v>
      </c>
      <c r="G31" s="52">
        <v>242.2</v>
      </c>
      <c r="H31" s="53">
        <v>16</v>
      </c>
      <c r="I31" s="53">
        <v>10</v>
      </c>
      <c r="J31" s="53">
        <v>5</v>
      </c>
      <c r="K31" s="53">
        <v>8</v>
      </c>
      <c r="L31" s="84">
        <v>44331</v>
      </c>
      <c r="M31" s="84">
        <v>44454</v>
      </c>
      <c r="N31" s="55"/>
    </row>
    <row r="32" spans="1:14" ht="38.25">
      <c r="A32" s="31">
        <f t="shared" si="0"/>
        <v>25</v>
      </c>
      <c r="B32" s="10" t="s">
        <v>113</v>
      </c>
      <c r="C32" s="52">
        <v>2208.9</v>
      </c>
      <c r="D32" s="32">
        <v>2</v>
      </c>
      <c r="E32" s="52">
        <v>368.15</v>
      </c>
      <c r="F32" s="52">
        <v>368.15</v>
      </c>
      <c r="G32" s="52">
        <v>368.15</v>
      </c>
      <c r="H32" s="53">
        <v>18</v>
      </c>
      <c r="I32" s="53">
        <v>26</v>
      </c>
      <c r="J32" s="53">
        <v>5</v>
      </c>
      <c r="K32" s="53">
        <v>8</v>
      </c>
      <c r="L32" s="84">
        <v>44331</v>
      </c>
      <c r="M32" s="84">
        <v>44454</v>
      </c>
      <c r="N32" s="55"/>
    </row>
    <row r="33" spans="1:14" ht="25.5">
      <c r="A33" s="31">
        <f t="shared" si="0"/>
        <v>26</v>
      </c>
      <c r="B33" s="10" t="s">
        <v>114</v>
      </c>
      <c r="C33" s="52">
        <v>3431</v>
      </c>
      <c r="D33" s="32">
        <v>1</v>
      </c>
      <c r="E33" s="52">
        <v>824.6</v>
      </c>
      <c r="F33" s="52">
        <v>824.6</v>
      </c>
      <c r="G33" s="52">
        <v>824.6</v>
      </c>
      <c r="H33" s="53">
        <v>5</v>
      </c>
      <c r="I33" s="53">
        <v>0</v>
      </c>
      <c r="J33" s="53">
        <v>5</v>
      </c>
      <c r="K33" s="53">
        <v>8</v>
      </c>
      <c r="L33" s="84">
        <v>44331</v>
      </c>
      <c r="M33" s="84">
        <v>44454</v>
      </c>
      <c r="N33" s="55"/>
    </row>
    <row r="34" spans="1:14" ht="38.25">
      <c r="A34" s="31">
        <f t="shared" si="0"/>
        <v>27</v>
      </c>
      <c r="B34" s="10" t="s">
        <v>115</v>
      </c>
      <c r="C34" s="52">
        <v>864</v>
      </c>
      <c r="D34" s="32">
        <v>1</v>
      </c>
      <c r="E34" s="52">
        <v>144</v>
      </c>
      <c r="F34" s="52">
        <v>144</v>
      </c>
      <c r="G34" s="52">
        <v>144</v>
      </c>
      <c r="H34" s="53">
        <v>2</v>
      </c>
      <c r="I34" s="53">
        <v>1</v>
      </c>
      <c r="J34" s="53">
        <v>7</v>
      </c>
      <c r="K34" s="53">
        <v>24</v>
      </c>
      <c r="L34" s="84">
        <v>44331</v>
      </c>
      <c r="M34" s="84">
        <v>44454</v>
      </c>
      <c r="N34" s="55"/>
    </row>
    <row r="35" spans="1:14" ht="13.5">
      <c r="A35" s="27">
        <v>2</v>
      </c>
      <c r="B35" s="33" t="s">
        <v>47</v>
      </c>
      <c r="C35" s="49">
        <f>SUM(C36:C36)</f>
        <v>0</v>
      </c>
      <c r="D35" s="30"/>
      <c r="E35" s="49">
        <f>SUM(E36:E36)</f>
        <v>0</v>
      </c>
      <c r="F35" s="49">
        <f>SUM(F36:F36)</f>
        <v>0</v>
      </c>
      <c r="G35" s="49">
        <f>SUM(G36:G36)</f>
        <v>0</v>
      </c>
      <c r="H35" s="50">
        <f>SUM(H36:H36)</f>
        <v>0</v>
      </c>
      <c r="I35" s="50">
        <f>SUM(I36:I36)</f>
        <v>0</v>
      </c>
      <c r="J35" s="51"/>
      <c r="K35" s="51"/>
      <c r="L35" s="51"/>
      <c r="M35" s="51"/>
      <c r="N35" s="51"/>
    </row>
    <row r="36" spans="1:14" ht="12.75">
      <c r="A36" s="34"/>
      <c r="B36" s="17"/>
      <c r="C36" s="56"/>
      <c r="D36" s="35"/>
      <c r="E36" s="57"/>
      <c r="F36" s="57"/>
      <c r="G36" s="57"/>
      <c r="H36" s="58"/>
      <c r="I36" s="58"/>
      <c r="J36" s="59"/>
      <c r="K36" s="59"/>
      <c r="L36" s="54"/>
      <c r="M36" s="54"/>
      <c r="N36" s="55"/>
    </row>
    <row r="37" spans="1:14" ht="13.5">
      <c r="A37" s="27">
        <v>3</v>
      </c>
      <c r="B37" s="33" t="s">
        <v>48</v>
      </c>
      <c r="C37" s="49">
        <f>SUM(C38:C69)</f>
        <v>72574.05</v>
      </c>
      <c r="D37" s="30"/>
      <c r="E37" s="49">
        <f>SUM(E38:E69)</f>
        <v>16031.89</v>
      </c>
      <c r="F37" s="49">
        <f>SUM(F38:F69)</f>
        <v>16964.870000000003</v>
      </c>
      <c r="G37" s="49">
        <f>SUM(G38:G69)</f>
        <v>15493.37</v>
      </c>
      <c r="H37" s="50">
        <f>SUM(H38:H69)</f>
        <v>185</v>
      </c>
      <c r="I37" s="50">
        <f>SUM(I38:I69)</f>
        <v>1456.5</v>
      </c>
      <c r="J37" s="51"/>
      <c r="K37" s="51"/>
      <c r="L37" s="51"/>
      <c r="M37" s="51"/>
      <c r="N37" s="51"/>
    </row>
    <row r="38" spans="1:14" s="85" customFormat="1" ht="38.25">
      <c r="A38" s="36">
        <v>1</v>
      </c>
      <c r="B38" s="14" t="s">
        <v>57</v>
      </c>
      <c r="C38" s="60">
        <v>2569.52</v>
      </c>
      <c r="D38" s="83">
        <v>1</v>
      </c>
      <c r="E38" s="60">
        <v>488.16</v>
      </c>
      <c r="F38" s="60">
        <v>555.83</v>
      </c>
      <c r="G38" s="60">
        <v>488.16</v>
      </c>
      <c r="H38" s="61">
        <v>6</v>
      </c>
      <c r="I38" s="61">
        <v>22</v>
      </c>
      <c r="J38" s="61">
        <v>5</v>
      </c>
      <c r="K38" s="61">
        <v>8</v>
      </c>
      <c r="L38" s="84">
        <v>44331</v>
      </c>
      <c r="M38" s="84">
        <v>44454</v>
      </c>
      <c r="N38" s="68"/>
    </row>
    <row r="39" spans="1:14" s="85" customFormat="1" ht="12.75">
      <c r="A39" s="36">
        <f>A38+1</f>
        <v>2</v>
      </c>
      <c r="B39" s="14" t="s">
        <v>58</v>
      </c>
      <c r="C39" s="60">
        <v>446</v>
      </c>
      <c r="D39" s="83">
        <v>1</v>
      </c>
      <c r="E39" s="60">
        <v>89</v>
      </c>
      <c r="F39" s="60">
        <v>166.84</v>
      </c>
      <c r="G39" s="60">
        <v>89</v>
      </c>
      <c r="H39" s="61">
        <v>2</v>
      </c>
      <c r="I39" s="61">
        <v>5.5</v>
      </c>
      <c r="J39" s="61">
        <v>5</v>
      </c>
      <c r="K39" s="61">
        <v>8</v>
      </c>
      <c r="L39" s="84">
        <v>44331</v>
      </c>
      <c r="M39" s="84">
        <v>44454</v>
      </c>
      <c r="N39" s="68"/>
    </row>
    <row r="40" spans="1:14" s="85" customFormat="1" ht="38.25">
      <c r="A40" s="36">
        <f aca="true" t="shared" si="1" ref="A40:A69">A39+1</f>
        <v>3</v>
      </c>
      <c r="B40" s="14" t="s">
        <v>59</v>
      </c>
      <c r="C40" s="60"/>
      <c r="D40" s="83">
        <v>1</v>
      </c>
      <c r="E40" s="60">
        <v>265.3</v>
      </c>
      <c r="F40" s="60">
        <v>265.3</v>
      </c>
      <c r="G40" s="60">
        <v>265.3</v>
      </c>
      <c r="H40" s="61">
        <v>3</v>
      </c>
      <c r="I40" s="61">
        <v>27</v>
      </c>
      <c r="J40" s="61">
        <v>5</v>
      </c>
      <c r="K40" s="61">
        <v>7</v>
      </c>
      <c r="L40" s="84">
        <v>44331</v>
      </c>
      <c r="M40" s="84">
        <v>44454</v>
      </c>
      <c r="N40" s="68"/>
    </row>
    <row r="41" spans="1:14" s="85" customFormat="1" ht="38.25">
      <c r="A41" s="36">
        <f t="shared" si="1"/>
        <v>4</v>
      </c>
      <c r="B41" s="14" t="s">
        <v>60</v>
      </c>
      <c r="C41" s="60"/>
      <c r="D41" s="83">
        <v>1</v>
      </c>
      <c r="E41" s="60">
        <v>331.2</v>
      </c>
      <c r="F41" s="60">
        <v>331.2</v>
      </c>
      <c r="G41" s="60">
        <v>331.2</v>
      </c>
      <c r="H41" s="61">
        <v>1</v>
      </c>
      <c r="I41" s="61">
        <v>9</v>
      </c>
      <c r="J41" s="61">
        <v>5</v>
      </c>
      <c r="K41" s="61">
        <v>7</v>
      </c>
      <c r="L41" s="84">
        <v>44331</v>
      </c>
      <c r="M41" s="84">
        <v>44454</v>
      </c>
      <c r="N41" s="68"/>
    </row>
    <row r="42" spans="1:14" s="85" customFormat="1" ht="25.5">
      <c r="A42" s="36">
        <f t="shared" si="1"/>
        <v>5</v>
      </c>
      <c r="B42" s="14" t="s">
        <v>61</v>
      </c>
      <c r="C42" s="60">
        <v>1074</v>
      </c>
      <c r="D42" s="83">
        <v>1</v>
      </c>
      <c r="E42" s="60">
        <v>261.4</v>
      </c>
      <c r="F42" s="60">
        <v>64.42</v>
      </c>
      <c r="G42" s="60">
        <v>261.4</v>
      </c>
      <c r="H42" s="61">
        <v>10</v>
      </c>
      <c r="I42" s="61">
        <v>10</v>
      </c>
      <c r="J42" s="61">
        <v>5</v>
      </c>
      <c r="K42" s="61">
        <v>9</v>
      </c>
      <c r="L42" s="84">
        <v>44331</v>
      </c>
      <c r="M42" s="84">
        <v>44454</v>
      </c>
      <c r="N42" s="68"/>
    </row>
    <row r="43" spans="1:14" s="85" customFormat="1" ht="12.75">
      <c r="A43" s="36">
        <f>A42+1</f>
        <v>6</v>
      </c>
      <c r="B43" s="14" t="s">
        <v>65</v>
      </c>
      <c r="C43" s="60">
        <v>216.4</v>
      </c>
      <c r="D43" s="83">
        <v>2</v>
      </c>
      <c r="E43" s="60">
        <v>216.4</v>
      </c>
      <c r="F43" s="60">
        <v>216.4</v>
      </c>
      <c r="G43" s="60">
        <v>216.4</v>
      </c>
      <c r="H43" s="61">
        <v>7</v>
      </c>
      <c r="I43" s="61">
        <v>20</v>
      </c>
      <c r="J43" s="61">
        <v>5</v>
      </c>
      <c r="K43" s="61">
        <v>8</v>
      </c>
      <c r="L43" s="84">
        <v>44331</v>
      </c>
      <c r="M43" s="84">
        <v>44454</v>
      </c>
      <c r="N43" s="68"/>
    </row>
    <row r="44" spans="1:14" s="85" customFormat="1" ht="12.75">
      <c r="A44" s="36">
        <f t="shared" si="1"/>
        <v>7</v>
      </c>
      <c r="B44" s="14" t="s">
        <v>66</v>
      </c>
      <c r="C44" s="60">
        <v>268.08</v>
      </c>
      <c r="D44" s="83">
        <v>1</v>
      </c>
      <c r="E44" s="60">
        <v>268.08</v>
      </c>
      <c r="F44" s="60">
        <v>268.08</v>
      </c>
      <c r="G44" s="60">
        <v>268.08</v>
      </c>
      <c r="H44" s="61">
        <v>1</v>
      </c>
      <c r="I44" s="61">
        <v>15</v>
      </c>
      <c r="J44" s="61">
        <v>5</v>
      </c>
      <c r="K44" s="61">
        <v>8</v>
      </c>
      <c r="L44" s="84">
        <v>44331</v>
      </c>
      <c r="M44" s="84">
        <v>44454</v>
      </c>
      <c r="N44" s="68"/>
    </row>
    <row r="45" spans="1:14" s="85" customFormat="1" ht="12.75">
      <c r="A45" s="36">
        <f t="shared" si="1"/>
        <v>8</v>
      </c>
      <c r="B45" s="14" t="s">
        <v>67</v>
      </c>
      <c r="C45" s="60">
        <v>288.5</v>
      </c>
      <c r="D45" s="83">
        <v>1</v>
      </c>
      <c r="E45" s="60">
        <v>288.5</v>
      </c>
      <c r="F45" s="60">
        <v>288.5</v>
      </c>
      <c r="G45" s="60">
        <v>288.5</v>
      </c>
      <c r="H45" s="61">
        <v>1</v>
      </c>
      <c r="I45" s="61">
        <v>16</v>
      </c>
      <c r="J45" s="61">
        <v>5</v>
      </c>
      <c r="K45" s="61">
        <v>8</v>
      </c>
      <c r="L45" s="84">
        <v>44331</v>
      </c>
      <c r="M45" s="84">
        <v>44454</v>
      </c>
      <c r="N45" s="68"/>
    </row>
    <row r="46" spans="1:14" s="85" customFormat="1" ht="25.5">
      <c r="A46" s="36">
        <f t="shared" si="1"/>
        <v>9</v>
      </c>
      <c r="B46" s="14" t="s">
        <v>69</v>
      </c>
      <c r="C46" s="60">
        <v>12014</v>
      </c>
      <c r="D46" s="83">
        <v>3</v>
      </c>
      <c r="E46" s="60">
        <v>3137.6</v>
      </c>
      <c r="F46" s="60">
        <v>2448.81</v>
      </c>
      <c r="G46" s="60">
        <v>2448.81</v>
      </c>
      <c r="H46" s="61">
        <v>9</v>
      </c>
      <c r="I46" s="61">
        <v>75</v>
      </c>
      <c r="J46" s="61">
        <v>5</v>
      </c>
      <c r="K46" s="61">
        <v>8</v>
      </c>
      <c r="L46" s="84">
        <v>44331</v>
      </c>
      <c r="M46" s="84">
        <v>44454</v>
      </c>
      <c r="N46" s="68"/>
    </row>
    <row r="47" spans="1:14" s="85" customFormat="1" ht="25.5">
      <c r="A47" s="36">
        <f t="shared" si="1"/>
        <v>10</v>
      </c>
      <c r="B47" s="14" t="s">
        <v>72</v>
      </c>
      <c r="C47" s="60">
        <v>869</v>
      </c>
      <c r="D47" s="83">
        <v>1</v>
      </c>
      <c r="E47" s="60">
        <v>204.5</v>
      </c>
      <c r="F47" s="60">
        <v>204.5</v>
      </c>
      <c r="G47" s="60">
        <v>204.5</v>
      </c>
      <c r="H47" s="61">
        <v>1</v>
      </c>
      <c r="I47" s="61">
        <v>10</v>
      </c>
      <c r="J47" s="61">
        <v>5</v>
      </c>
      <c r="K47" s="61">
        <v>8</v>
      </c>
      <c r="L47" s="84">
        <v>44331</v>
      </c>
      <c r="M47" s="84">
        <v>44454</v>
      </c>
      <c r="N47" s="68"/>
    </row>
    <row r="48" spans="1:14" s="85" customFormat="1" ht="25.5">
      <c r="A48" s="36">
        <f t="shared" si="1"/>
        <v>11</v>
      </c>
      <c r="B48" s="14" t="s">
        <v>77</v>
      </c>
      <c r="C48" s="60">
        <v>7010.68</v>
      </c>
      <c r="D48" s="83">
        <v>2</v>
      </c>
      <c r="E48" s="60">
        <v>926</v>
      </c>
      <c r="F48" s="60">
        <v>666.92</v>
      </c>
      <c r="G48" s="60">
        <v>666.92</v>
      </c>
      <c r="H48" s="61">
        <v>13</v>
      </c>
      <c r="I48" s="61">
        <v>50</v>
      </c>
      <c r="J48" s="61">
        <v>5</v>
      </c>
      <c r="K48" s="61">
        <v>8</v>
      </c>
      <c r="L48" s="84">
        <v>44331</v>
      </c>
      <c r="M48" s="84">
        <v>44454</v>
      </c>
      <c r="N48" s="68"/>
    </row>
    <row r="49" spans="1:14" s="85" customFormat="1" ht="25.5">
      <c r="A49" s="36">
        <f t="shared" si="1"/>
        <v>12</v>
      </c>
      <c r="B49" s="14" t="s">
        <v>78</v>
      </c>
      <c r="C49" s="60">
        <v>842</v>
      </c>
      <c r="D49" s="83">
        <v>1</v>
      </c>
      <c r="E49" s="60">
        <v>226.43</v>
      </c>
      <c r="F49" s="60">
        <v>226.43</v>
      </c>
      <c r="G49" s="60">
        <v>226.43</v>
      </c>
      <c r="H49" s="61">
        <v>2</v>
      </c>
      <c r="I49" s="61">
        <v>10</v>
      </c>
      <c r="J49" s="61">
        <v>5</v>
      </c>
      <c r="K49" s="61">
        <v>8</v>
      </c>
      <c r="L49" s="84">
        <v>44331</v>
      </c>
      <c r="M49" s="84">
        <v>44454</v>
      </c>
      <c r="N49" s="68"/>
    </row>
    <row r="50" spans="1:14" s="85" customFormat="1" ht="25.5">
      <c r="A50" s="36">
        <f t="shared" si="1"/>
        <v>13</v>
      </c>
      <c r="B50" s="14" t="s">
        <v>79</v>
      </c>
      <c r="C50" s="60">
        <v>856</v>
      </c>
      <c r="D50" s="83">
        <v>1</v>
      </c>
      <c r="E50" s="60">
        <v>255.06</v>
      </c>
      <c r="F50" s="60">
        <v>255.06</v>
      </c>
      <c r="G50" s="60">
        <v>255.06</v>
      </c>
      <c r="H50" s="61">
        <v>2</v>
      </c>
      <c r="I50" s="61">
        <v>10</v>
      </c>
      <c r="J50" s="61">
        <v>5</v>
      </c>
      <c r="K50" s="61">
        <v>8</v>
      </c>
      <c r="L50" s="84">
        <v>44331</v>
      </c>
      <c r="M50" s="84">
        <v>44454</v>
      </c>
      <c r="N50" s="68"/>
    </row>
    <row r="51" spans="1:14" s="85" customFormat="1" ht="12.75">
      <c r="A51" s="36">
        <f t="shared" si="1"/>
        <v>14</v>
      </c>
      <c r="B51" s="14" t="s">
        <v>82</v>
      </c>
      <c r="C51" s="60"/>
      <c r="D51" s="83">
        <v>1</v>
      </c>
      <c r="E51" s="60">
        <v>441.7</v>
      </c>
      <c r="F51" s="60"/>
      <c r="G51" s="60">
        <v>441.7</v>
      </c>
      <c r="H51" s="61">
        <v>7</v>
      </c>
      <c r="I51" s="61">
        <v>30</v>
      </c>
      <c r="J51" s="61">
        <v>5</v>
      </c>
      <c r="K51" s="61">
        <v>40</v>
      </c>
      <c r="L51" s="84">
        <v>44331</v>
      </c>
      <c r="M51" s="84">
        <v>44454</v>
      </c>
      <c r="N51" s="68"/>
    </row>
    <row r="52" spans="1:14" s="85" customFormat="1" ht="12.75">
      <c r="A52" s="36">
        <f t="shared" si="1"/>
        <v>15</v>
      </c>
      <c r="B52" s="14" t="s">
        <v>85</v>
      </c>
      <c r="C52" s="60">
        <v>5193</v>
      </c>
      <c r="D52" s="83">
        <v>1</v>
      </c>
      <c r="E52" s="60">
        <v>823</v>
      </c>
      <c r="F52" s="60">
        <v>754.3</v>
      </c>
      <c r="G52" s="60">
        <v>730</v>
      </c>
      <c r="H52" s="61">
        <v>8</v>
      </c>
      <c r="I52" s="61">
        <v>50</v>
      </c>
      <c r="J52" s="61">
        <v>5</v>
      </c>
      <c r="K52" s="61">
        <v>8</v>
      </c>
      <c r="L52" s="84">
        <v>44331</v>
      </c>
      <c r="M52" s="84">
        <v>44454</v>
      </c>
      <c r="N52" s="68"/>
    </row>
    <row r="53" spans="1:14" s="85" customFormat="1" ht="12.75">
      <c r="A53" s="36">
        <f t="shared" si="1"/>
        <v>16</v>
      </c>
      <c r="B53" s="14" t="s">
        <v>89</v>
      </c>
      <c r="C53" s="60">
        <v>4459.78</v>
      </c>
      <c r="D53" s="83">
        <v>1</v>
      </c>
      <c r="E53" s="60">
        <v>857.65</v>
      </c>
      <c r="F53" s="60">
        <v>767.4</v>
      </c>
      <c r="G53" s="60">
        <v>751.28</v>
      </c>
      <c r="H53" s="61">
        <v>6</v>
      </c>
      <c r="I53" s="61">
        <v>70</v>
      </c>
      <c r="J53" s="61">
        <v>6</v>
      </c>
      <c r="K53" s="61">
        <v>13</v>
      </c>
      <c r="L53" s="84">
        <v>44331</v>
      </c>
      <c r="M53" s="84">
        <v>44454</v>
      </c>
      <c r="N53" s="68"/>
    </row>
    <row r="54" spans="1:14" s="85" customFormat="1" ht="12.75">
      <c r="A54" s="36">
        <f t="shared" si="1"/>
        <v>17</v>
      </c>
      <c r="B54" s="14" t="s">
        <v>90</v>
      </c>
      <c r="C54" s="60">
        <v>562</v>
      </c>
      <c r="D54" s="83">
        <v>1</v>
      </c>
      <c r="E54" s="60">
        <v>126.82</v>
      </c>
      <c r="F54" s="60">
        <v>111.07</v>
      </c>
      <c r="G54" s="60">
        <v>111.07</v>
      </c>
      <c r="H54" s="61">
        <v>1</v>
      </c>
      <c r="I54" s="61">
        <v>15</v>
      </c>
      <c r="J54" s="61">
        <v>6</v>
      </c>
      <c r="K54" s="61">
        <v>13</v>
      </c>
      <c r="L54" s="84">
        <v>44331</v>
      </c>
      <c r="M54" s="84">
        <v>44454</v>
      </c>
      <c r="N54" s="68"/>
    </row>
    <row r="55" spans="1:14" s="85" customFormat="1" ht="12.75">
      <c r="A55" s="36">
        <f t="shared" si="1"/>
        <v>18</v>
      </c>
      <c r="B55" s="14" t="s">
        <v>91</v>
      </c>
      <c r="C55" s="60">
        <v>521</v>
      </c>
      <c r="D55" s="83">
        <v>1</v>
      </c>
      <c r="E55" s="60">
        <v>129.1</v>
      </c>
      <c r="F55" s="60">
        <v>129.1</v>
      </c>
      <c r="G55" s="60">
        <v>126.7</v>
      </c>
      <c r="H55" s="61">
        <v>1</v>
      </c>
      <c r="I55" s="61">
        <v>30</v>
      </c>
      <c r="J55" s="61">
        <v>6</v>
      </c>
      <c r="K55" s="61">
        <v>13</v>
      </c>
      <c r="L55" s="84">
        <v>44331</v>
      </c>
      <c r="M55" s="84">
        <v>44454</v>
      </c>
      <c r="N55" s="68"/>
    </row>
    <row r="56" spans="1:14" s="85" customFormat="1" ht="12.75">
      <c r="A56" s="36">
        <f t="shared" si="1"/>
        <v>19</v>
      </c>
      <c r="B56" s="14" t="s">
        <v>92</v>
      </c>
      <c r="C56" s="60">
        <v>105</v>
      </c>
      <c r="D56" s="83">
        <v>1</v>
      </c>
      <c r="E56" s="60">
        <v>42</v>
      </c>
      <c r="F56" s="60">
        <v>42</v>
      </c>
      <c r="G56" s="60">
        <v>42</v>
      </c>
      <c r="H56" s="61">
        <v>1</v>
      </c>
      <c r="I56" s="61">
        <v>5</v>
      </c>
      <c r="J56" s="61">
        <v>6</v>
      </c>
      <c r="K56" s="61">
        <v>13</v>
      </c>
      <c r="L56" s="84">
        <v>44331</v>
      </c>
      <c r="M56" s="84">
        <v>44454</v>
      </c>
      <c r="N56" s="68"/>
    </row>
    <row r="57" spans="1:14" s="85" customFormat="1" ht="25.5">
      <c r="A57" s="36">
        <f t="shared" si="1"/>
        <v>20</v>
      </c>
      <c r="B57" s="14" t="s">
        <v>102</v>
      </c>
      <c r="C57" s="60">
        <v>600</v>
      </c>
      <c r="D57" s="83">
        <v>1</v>
      </c>
      <c r="E57" s="60">
        <v>200</v>
      </c>
      <c r="F57" s="60">
        <v>200</v>
      </c>
      <c r="G57" s="60">
        <v>200</v>
      </c>
      <c r="H57" s="61">
        <v>1</v>
      </c>
      <c r="I57" s="61">
        <v>60</v>
      </c>
      <c r="J57" s="61">
        <v>5</v>
      </c>
      <c r="K57" s="61">
        <v>8</v>
      </c>
      <c r="L57" s="84">
        <v>44331</v>
      </c>
      <c r="M57" s="84">
        <v>44454</v>
      </c>
      <c r="N57" s="68"/>
    </row>
    <row r="58" spans="1:14" s="85" customFormat="1" ht="12.75">
      <c r="A58" s="36">
        <f t="shared" si="1"/>
        <v>21</v>
      </c>
      <c r="B58" s="14" t="s">
        <v>104</v>
      </c>
      <c r="C58" s="60">
        <v>3855</v>
      </c>
      <c r="D58" s="83">
        <v>3</v>
      </c>
      <c r="E58" s="60">
        <v>729.7</v>
      </c>
      <c r="F58" s="60">
        <v>729.7</v>
      </c>
      <c r="G58" s="60">
        <v>656.1</v>
      </c>
      <c r="H58" s="61">
        <v>7</v>
      </c>
      <c r="I58" s="61">
        <v>25</v>
      </c>
      <c r="J58" s="61">
        <v>5</v>
      </c>
      <c r="K58" s="61">
        <v>8</v>
      </c>
      <c r="L58" s="84">
        <v>44331</v>
      </c>
      <c r="M58" s="84">
        <v>44454</v>
      </c>
      <c r="N58" s="68"/>
    </row>
    <row r="59" spans="1:14" s="85" customFormat="1" ht="12.75">
      <c r="A59" s="36">
        <f t="shared" si="1"/>
        <v>22</v>
      </c>
      <c r="B59" s="14" t="s">
        <v>151</v>
      </c>
      <c r="C59" s="60">
        <v>830</v>
      </c>
      <c r="D59" s="83">
        <v>2</v>
      </c>
      <c r="E59" s="60">
        <v>313.6</v>
      </c>
      <c r="F59" s="60">
        <v>313.6</v>
      </c>
      <c r="G59" s="60">
        <v>313.6</v>
      </c>
      <c r="H59" s="61">
        <v>4</v>
      </c>
      <c r="I59" s="61">
        <v>117</v>
      </c>
      <c r="J59" s="61">
        <v>6</v>
      </c>
      <c r="K59" s="61">
        <v>8</v>
      </c>
      <c r="L59" s="84">
        <v>44331</v>
      </c>
      <c r="M59" s="84">
        <v>44454</v>
      </c>
      <c r="N59" s="68"/>
    </row>
    <row r="60" spans="1:14" s="85" customFormat="1" ht="38.25">
      <c r="A60" s="36">
        <f t="shared" si="1"/>
        <v>23</v>
      </c>
      <c r="B60" s="14" t="s">
        <v>145</v>
      </c>
      <c r="C60" s="95">
        <v>1092.9</v>
      </c>
      <c r="D60" s="83">
        <v>1</v>
      </c>
      <c r="E60" s="95">
        <v>222.8</v>
      </c>
      <c r="F60" s="95">
        <v>190.2</v>
      </c>
      <c r="G60" s="95">
        <v>190.2</v>
      </c>
      <c r="H60" s="61">
        <v>1</v>
      </c>
      <c r="I60" s="61">
        <v>15</v>
      </c>
      <c r="J60" s="61">
        <v>5</v>
      </c>
      <c r="K60" s="61">
        <v>7.2</v>
      </c>
      <c r="L60" s="84">
        <v>44331</v>
      </c>
      <c r="M60" s="84">
        <v>44454</v>
      </c>
      <c r="N60" s="68"/>
    </row>
    <row r="61" spans="1:14" s="85" customFormat="1" ht="51">
      <c r="A61" s="36">
        <f t="shared" si="1"/>
        <v>24</v>
      </c>
      <c r="B61" s="14" t="s">
        <v>146</v>
      </c>
      <c r="C61" s="95">
        <v>242.19</v>
      </c>
      <c r="D61" s="83">
        <v>1</v>
      </c>
      <c r="E61" s="95">
        <v>80.73</v>
      </c>
      <c r="F61" s="95">
        <v>13.51</v>
      </c>
      <c r="G61" s="95">
        <v>80.73</v>
      </c>
      <c r="H61" s="61">
        <v>2</v>
      </c>
      <c r="I61" s="61">
        <v>15</v>
      </c>
      <c r="J61" s="61">
        <v>5</v>
      </c>
      <c r="K61" s="61">
        <v>7.2</v>
      </c>
      <c r="L61" s="84">
        <v>44331</v>
      </c>
      <c r="M61" s="84">
        <v>44454</v>
      </c>
      <c r="N61" s="68"/>
    </row>
    <row r="62" spans="1:14" s="85" customFormat="1" ht="12.75">
      <c r="A62" s="36">
        <f t="shared" si="1"/>
        <v>25</v>
      </c>
      <c r="B62" s="14" t="s">
        <v>149</v>
      </c>
      <c r="C62" s="95">
        <v>7441</v>
      </c>
      <c r="D62" s="83">
        <v>2</v>
      </c>
      <c r="E62" s="60">
        <v>534.76</v>
      </c>
      <c r="F62" s="60">
        <v>534.76</v>
      </c>
      <c r="G62" s="60">
        <v>534.76</v>
      </c>
      <c r="H62" s="61">
        <v>5</v>
      </c>
      <c r="I62" s="61">
        <v>200</v>
      </c>
      <c r="J62" s="61">
        <v>5</v>
      </c>
      <c r="K62" s="61">
        <v>35</v>
      </c>
      <c r="L62" s="84">
        <v>44331</v>
      </c>
      <c r="M62" s="84">
        <v>44454</v>
      </c>
      <c r="N62" s="68"/>
    </row>
    <row r="63" spans="1:14" s="85" customFormat="1" ht="12.75">
      <c r="A63" s="36">
        <f t="shared" si="1"/>
        <v>26</v>
      </c>
      <c r="B63" s="12" t="s">
        <v>117</v>
      </c>
      <c r="C63" s="191">
        <v>20320</v>
      </c>
      <c r="D63" s="194">
        <v>2</v>
      </c>
      <c r="E63" s="191">
        <v>4358</v>
      </c>
      <c r="F63" s="60">
        <v>32.02</v>
      </c>
      <c r="G63" s="60">
        <v>32.02</v>
      </c>
      <c r="H63" s="61"/>
      <c r="I63" s="61"/>
      <c r="J63" s="61"/>
      <c r="K63" s="61"/>
      <c r="L63" s="84">
        <v>44331</v>
      </c>
      <c r="M63" s="84">
        <v>44454</v>
      </c>
      <c r="N63" s="68"/>
    </row>
    <row r="64" spans="1:14" s="85" customFormat="1" ht="12.75">
      <c r="A64" s="36">
        <f t="shared" si="1"/>
        <v>27</v>
      </c>
      <c r="B64" s="10" t="s">
        <v>118</v>
      </c>
      <c r="C64" s="192"/>
      <c r="D64" s="192"/>
      <c r="E64" s="192"/>
      <c r="F64" s="60">
        <v>6273.16</v>
      </c>
      <c r="G64" s="60">
        <v>4357.69</v>
      </c>
      <c r="H64" s="61">
        <v>79</v>
      </c>
      <c r="I64" s="61">
        <v>525</v>
      </c>
      <c r="J64" s="61">
        <v>5</v>
      </c>
      <c r="K64" s="61">
        <v>8</v>
      </c>
      <c r="L64" s="84">
        <v>44331</v>
      </c>
      <c r="M64" s="84">
        <v>44454</v>
      </c>
      <c r="N64" s="68"/>
    </row>
    <row r="65" spans="1:14" s="85" customFormat="1" ht="12.75">
      <c r="A65" s="36">
        <f t="shared" si="1"/>
        <v>28</v>
      </c>
      <c r="B65" s="11" t="s">
        <v>119</v>
      </c>
      <c r="C65" s="192"/>
      <c r="D65" s="192"/>
      <c r="E65" s="192"/>
      <c r="F65" s="60">
        <v>125.05</v>
      </c>
      <c r="G65" s="60">
        <v>125.05</v>
      </c>
      <c r="H65" s="61">
        <v>4</v>
      </c>
      <c r="I65" s="61">
        <v>20</v>
      </c>
      <c r="J65" s="61">
        <v>6</v>
      </c>
      <c r="K65" s="61">
        <v>8</v>
      </c>
      <c r="L65" s="84">
        <v>44331</v>
      </c>
      <c r="M65" s="84">
        <v>44454</v>
      </c>
      <c r="N65" s="68"/>
    </row>
    <row r="66" spans="1:14" s="85" customFormat="1" ht="25.5">
      <c r="A66" s="36">
        <f t="shared" si="1"/>
        <v>29</v>
      </c>
      <c r="B66" s="13" t="s">
        <v>120</v>
      </c>
      <c r="C66" s="192"/>
      <c r="D66" s="192"/>
      <c r="E66" s="192"/>
      <c r="F66" s="60">
        <v>272.87</v>
      </c>
      <c r="G66" s="60">
        <v>272.87</v>
      </c>
      <c r="H66" s="61"/>
      <c r="I66" s="61"/>
      <c r="J66" s="61">
        <v>6</v>
      </c>
      <c r="K66" s="61">
        <v>8</v>
      </c>
      <c r="L66" s="84">
        <v>44331</v>
      </c>
      <c r="M66" s="84">
        <v>44454</v>
      </c>
      <c r="N66" s="68"/>
    </row>
    <row r="67" spans="1:14" s="85" customFormat="1" ht="12.75">
      <c r="A67" s="36">
        <f t="shared" si="1"/>
        <v>30</v>
      </c>
      <c r="B67" s="14" t="s">
        <v>121</v>
      </c>
      <c r="C67" s="192"/>
      <c r="D67" s="192"/>
      <c r="E67" s="192"/>
      <c r="F67" s="60">
        <v>57.53</v>
      </c>
      <c r="G67" s="60">
        <v>57.53</v>
      </c>
      <c r="H67" s="61"/>
      <c r="I67" s="61"/>
      <c r="J67" s="61">
        <v>6</v>
      </c>
      <c r="K67" s="61">
        <v>8</v>
      </c>
      <c r="L67" s="84">
        <v>44331</v>
      </c>
      <c r="M67" s="84">
        <v>44454</v>
      </c>
      <c r="N67" s="68"/>
    </row>
    <row r="68" spans="1:14" s="85" customFormat="1" ht="12.75">
      <c r="A68" s="36">
        <f t="shared" si="1"/>
        <v>31</v>
      </c>
      <c r="B68" s="13" t="s">
        <v>122</v>
      </c>
      <c r="C68" s="193"/>
      <c r="D68" s="193"/>
      <c r="E68" s="193"/>
      <c r="F68" s="60">
        <f>245.91</f>
        <v>245.91</v>
      </c>
      <c r="G68" s="60">
        <v>245.91</v>
      </c>
      <c r="H68" s="37"/>
      <c r="I68" s="37"/>
      <c r="J68" s="61">
        <v>6</v>
      </c>
      <c r="K68" s="61">
        <v>8</v>
      </c>
      <c r="L68" s="84">
        <v>44331</v>
      </c>
      <c r="M68" s="84">
        <v>44454</v>
      </c>
      <c r="N68" s="68"/>
    </row>
    <row r="69" spans="1:14" s="85" customFormat="1" ht="12.75">
      <c r="A69" s="36">
        <f t="shared" si="1"/>
        <v>32</v>
      </c>
      <c r="B69" s="10" t="s">
        <v>123</v>
      </c>
      <c r="C69" s="60">
        <v>898</v>
      </c>
      <c r="D69" s="83">
        <v>1</v>
      </c>
      <c r="E69" s="60">
        <v>214.4</v>
      </c>
      <c r="F69" s="60">
        <v>214.4</v>
      </c>
      <c r="G69" s="60">
        <v>214.4</v>
      </c>
      <c r="H69" s="61"/>
      <c r="I69" s="61"/>
      <c r="J69" s="61">
        <v>6</v>
      </c>
      <c r="K69" s="61">
        <v>8</v>
      </c>
      <c r="L69" s="84">
        <v>44331</v>
      </c>
      <c r="M69" s="84">
        <v>44454</v>
      </c>
      <c r="N69" s="68"/>
    </row>
    <row r="70" spans="1:14" ht="13.5">
      <c r="A70" s="27">
        <v>4</v>
      </c>
      <c r="B70" s="28" t="s">
        <v>50</v>
      </c>
      <c r="C70" s="49">
        <f>SUM(C71:C72)</f>
        <v>8138.9</v>
      </c>
      <c r="D70" s="30"/>
      <c r="E70" s="49">
        <f>SUM(E71:E72)</f>
        <v>1429</v>
      </c>
      <c r="F70" s="49">
        <f>SUM(F71:F72)</f>
        <v>1429</v>
      </c>
      <c r="G70" s="49">
        <f>SUM(G71:G72)</f>
        <v>1429</v>
      </c>
      <c r="H70" s="50">
        <f>SUM(H71:H72)</f>
        <v>50</v>
      </c>
      <c r="I70" s="50">
        <f>SUM(I71:I72)</f>
        <v>255</v>
      </c>
      <c r="J70" s="51"/>
      <c r="K70" s="51"/>
      <c r="L70" s="51"/>
      <c r="M70" s="51"/>
      <c r="N70" s="51"/>
    </row>
    <row r="71" spans="1:14" s="85" customFormat="1" ht="12.75">
      <c r="A71" s="38">
        <v>1</v>
      </c>
      <c r="B71" s="11" t="s">
        <v>124</v>
      </c>
      <c r="C71" s="60">
        <v>2474.4</v>
      </c>
      <c r="D71" s="83">
        <v>2</v>
      </c>
      <c r="E71" s="60">
        <v>526.5</v>
      </c>
      <c r="F71" s="60">
        <v>526.5</v>
      </c>
      <c r="G71" s="60">
        <v>526.5</v>
      </c>
      <c r="H71" s="61">
        <v>13</v>
      </c>
      <c r="I71" s="61">
        <v>50</v>
      </c>
      <c r="J71" s="61">
        <v>7</v>
      </c>
      <c r="K71" s="61">
        <v>8</v>
      </c>
      <c r="L71" s="84">
        <v>44331</v>
      </c>
      <c r="M71" s="84">
        <v>44454</v>
      </c>
      <c r="N71" s="68"/>
    </row>
    <row r="72" spans="1:14" ht="25.5">
      <c r="A72" s="38">
        <f>A71+1</f>
        <v>2</v>
      </c>
      <c r="B72" s="11" t="s">
        <v>125</v>
      </c>
      <c r="C72" s="52">
        <v>5664.5</v>
      </c>
      <c r="D72" s="32">
        <v>2</v>
      </c>
      <c r="E72" s="52">
        <v>902.5</v>
      </c>
      <c r="F72" s="52">
        <v>902.5</v>
      </c>
      <c r="G72" s="52">
        <v>902.5</v>
      </c>
      <c r="H72" s="53">
        <v>37</v>
      </c>
      <c r="I72" s="53">
        <v>205</v>
      </c>
      <c r="J72" s="53">
        <v>6</v>
      </c>
      <c r="K72" s="53">
        <v>10</v>
      </c>
      <c r="L72" s="84">
        <v>44331</v>
      </c>
      <c r="M72" s="84">
        <v>44454</v>
      </c>
      <c r="N72" s="55"/>
    </row>
    <row r="73" spans="1:14" ht="27">
      <c r="A73" s="27">
        <v>5</v>
      </c>
      <c r="B73" s="28" t="s">
        <v>49</v>
      </c>
      <c r="C73" s="49">
        <f>SUM(C74:C74)</f>
        <v>61.91</v>
      </c>
      <c r="D73" s="30"/>
      <c r="E73" s="49">
        <f>SUM(E74:E74)</f>
        <v>61.91</v>
      </c>
      <c r="F73" s="49">
        <f>SUM(F74:F74)</f>
        <v>61.91</v>
      </c>
      <c r="G73" s="49">
        <f>SUM(G74:G74)</f>
        <v>61.91</v>
      </c>
      <c r="H73" s="50">
        <f>SUM(H74:H74)</f>
        <v>1</v>
      </c>
      <c r="I73" s="50">
        <f>SUM(I74:I74)</f>
        <v>0</v>
      </c>
      <c r="J73" s="51"/>
      <c r="K73" s="51"/>
      <c r="L73" s="51"/>
      <c r="M73" s="51"/>
      <c r="N73" s="51"/>
    </row>
    <row r="74" spans="1:14" ht="25.5">
      <c r="A74" s="39">
        <v>1</v>
      </c>
      <c r="B74" s="14" t="s">
        <v>100</v>
      </c>
      <c r="C74" s="52">
        <v>61.91</v>
      </c>
      <c r="D74" s="32">
        <v>1</v>
      </c>
      <c r="E74" s="52">
        <v>61.91</v>
      </c>
      <c r="F74" s="52">
        <v>61.91</v>
      </c>
      <c r="G74" s="52">
        <v>61.91</v>
      </c>
      <c r="H74" s="53">
        <v>1</v>
      </c>
      <c r="I74" s="53">
        <v>0</v>
      </c>
      <c r="J74" s="53">
        <v>5</v>
      </c>
      <c r="K74" s="53">
        <v>8</v>
      </c>
      <c r="L74" s="84">
        <v>44331</v>
      </c>
      <c r="M74" s="84">
        <v>44454</v>
      </c>
      <c r="N74" s="55"/>
    </row>
    <row r="76" ht="25.5">
      <c r="B76" s="40" t="s">
        <v>133</v>
      </c>
    </row>
    <row r="77" ht="12.75">
      <c r="B77" s="41" t="s">
        <v>54</v>
      </c>
    </row>
    <row r="78" spans="3:11" ht="13.5" thickBot="1">
      <c r="C78" s="62"/>
      <c r="D78" s="42"/>
      <c r="E78" s="43"/>
      <c r="F78" s="62"/>
      <c r="G78" s="44"/>
      <c r="H78" s="45"/>
      <c r="I78" s="46"/>
      <c r="J78" s="44"/>
      <c r="K78" s="45"/>
    </row>
    <row r="79" spans="2:6" ht="166.5" thickBot="1">
      <c r="B79" s="47" t="s">
        <v>126</v>
      </c>
      <c r="C79" s="48"/>
      <c r="D79" s="48"/>
      <c r="E79" s="48"/>
      <c r="F79" s="48"/>
    </row>
    <row r="80" spans="3:6" ht="12.75">
      <c r="C80" s="48"/>
      <c r="D80" s="48"/>
      <c r="E80" s="48"/>
      <c r="F80" s="48"/>
    </row>
    <row r="81" spans="3:6" ht="12.75">
      <c r="C81" s="48"/>
      <c r="D81" s="48"/>
      <c r="E81" s="48"/>
      <c r="F81" s="48"/>
    </row>
    <row r="82" spans="3:6" ht="12.75">
      <c r="C82" s="48"/>
      <c r="D82" s="48"/>
      <c r="E82" s="48"/>
      <c r="F82" s="48"/>
    </row>
    <row r="83" spans="3:6" ht="12.75">
      <c r="C83" s="48"/>
      <c r="D83" s="48"/>
      <c r="E83" s="48"/>
      <c r="F83" s="48"/>
    </row>
    <row r="84" spans="3:6" ht="12.75">
      <c r="C84" s="48"/>
      <c r="D84" s="48"/>
      <c r="E84" s="48"/>
      <c r="F84" s="48"/>
    </row>
    <row r="85" spans="3:6" ht="12.75">
      <c r="C85" s="48"/>
      <c r="D85" s="48"/>
      <c r="E85" s="48"/>
      <c r="F85" s="48"/>
    </row>
  </sheetData>
  <sheetProtection/>
  <mergeCells count="14">
    <mergeCell ref="A3:N3"/>
    <mergeCell ref="B2:L2"/>
    <mergeCell ref="A4:A6"/>
    <mergeCell ref="B4:B6"/>
    <mergeCell ref="C4:C5"/>
    <mergeCell ref="D4:D6"/>
    <mergeCell ref="E4:G4"/>
    <mergeCell ref="H4:I4"/>
    <mergeCell ref="C63:C68"/>
    <mergeCell ref="D63:D68"/>
    <mergeCell ref="E63:E68"/>
    <mergeCell ref="J4:K4"/>
    <mergeCell ref="L4:M4"/>
    <mergeCell ref="N4:N6"/>
  </mergeCells>
  <conditionalFormatting sqref="J73:K73 J70:K70 J37:K37 J35:K35 C36 E36:K36 J7:K7">
    <cfRule type="containsText" priority="25" dxfId="5" operator="containsText" stopIfTrue="1" text="0">
      <formula>NOT(ISERROR(SEARCH("0",C7)))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6" sqref="B16"/>
    </sheetView>
  </sheetViews>
  <sheetFormatPr defaultColWidth="9.00390625" defaultRowHeight="12.75"/>
  <cols>
    <col min="1" max="1" width="5.875" style="1" customWidth="1"/>
    <col min="2" max="2" width="40.875" style="1" customWidth="1"/>
    <col min="3" max="4" width="10.875" style="18" customWidth="1"/>
    <col min="5" max="6" width="9.125" style="18" customWidth="1"/>
    <col min="7" max="7" width="10.25390625" style="18" customWidth="1"/>
    <col min="8" max="8" width="10.625" style="18" customWidth="1"/>
    <col min="9" max="9" width="9.00390625" style="18" customWidth="1"/>
    <col min="10" max="14" width="9.125" style="18" customWidth="1"/>
    <col min="15" max="18" width="9.125" style="1" customWidth="1"/>
    <col min="19" max="19" width="16.625" style="1" customWidth="1"/>
    <col min="20" max="16384" width="9.125" style="1" customWidth="1"/>
  </cols>
  <sheetData>
    <row r="1" spans="18:19" ht="13.5">
      <c r="R1" s="19"/>
      <c r="S1" s="20" t="s">
        <v>5</v>
      </c>
    </row>
    <row r="2" spans="1:12" ht="146.25" customHeight="1" hidden="1">
      <c r="A2" s="218" t="s">
        <v>134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23" ht="13.5">
      <c r="A3" s="203" t="s">
        <v>14</v>
      </c>
      <c r="B3" s="220" t="s">
        <v>155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64"/>
      <c r="U3" s="64"/>
      <c r="V3" s="64"/>
      <c r="W3" s="64"/>
    </row>
    <row r="4" spans="1:19" ht="12.75">
      <c r="A4" s="203"/>
      <c r="B4" s="221" t="s">
        <v>45</v>
      </c>
      <c r="C4" s="197" t="s">
        <v>19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203" t="s">
        <v>30</v>
      </c>
    </row>
    <row r="5" spans="1:19" ht="12.75">
      <c r="A5" s="203"/>
      <c r="B5" s="222"/>
      <c r="C5" s="197" t="s">
        <v>18</v>
      </c>
      <c r="D5" s="197"/>
      <c r="E5" s="197"/>
      <c r="F5" s="197"/>
      <c r="G5" s="197" t="s">
        <v>20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203"/>
    </row>
    <row r="6" spans="1:19" ht="12.75">
      <c r="A6" s="203"/>
      <c r="B6" s="222"/>
      <c r="C6" s="197"/>
      <c r="D6" s="197"/>
      <c r="E6" s="197"/>
      <c r="F6" s="197"/>
      <c r="G6" s="197" t="s">
        <v>17</v>
      </c>
      <c r="H6" s="197"/>
      <c r="I6" s="197"/>
      <c r="J6" s="197"/>
      <c r="K6" s="197" t="s">
        <v>15</v>
      </c>
      <c r="L6" s="197"/>
      <c r="M6" s="197"/>
      <c r="N6" s="197"/>
      <c r="O6" s="197" t="s">
        <v>13</v>
      </c>
      <c r="P6" s="197"/>
      <c r="Q6" s="197"/>
      <c r="R6" s="197"/>
      <c r="S6" s="203"/>
    </row>
    <row r="7" spans="1:19" ht="12.75">
      <c r="A7" s="203"/>
      <c r="B7" s="222"/>
      <c r="C7" s="204" t="s">
        <v>21</v>
      </c>
      <c r="D7" s="204"/>
      <c r="E7" s="216" t="s">
        <v>22</v>
      </c>
      <c r="F7" s="217"/>
      <c r="G7" s="204" t="s">
        <v>21</v>
      </c>
      <c r="H7" s="204"/>
      <c r="I7" s="216" t="s">
        <v>22</v>
      </c>
      <c r="J7" s="217"/>
      <c r="K7" s="204" t="s">
        <v>21</v>
      </c>
      <c r="L7" s="204"/>
      <c r="M7" s="216" t="s">
        <v>22</v>
      </c>
      <c r="N7" s="217"/>
      <c r="O7" s="204" t="s">
        <v>21</v>
      </c>
      <c r="P7" s="204"/>
      <c r="Q7" s="216" t="s">
        <v>22</v>
      </c>
      <c r="R7" s="217"/>
      <c r="S7" s="203"/>
    </row>
    <row r="8" spans="1:19" ht="12.75">
      <c r="A8" s="203"/>
      <c r="B8" s="223"/>
      <c r="C8" s="23" t="s">
        <v>18</v>
      </c>
      <c r="D8" s="22" t="s">
        <v>12</v>
      </c>
      <c r="E8" s="23" t="s">
        <v>18</v>
      </c>
      <c r="F8" s="22" t="s">
        <v>12</v>
      </c>
      <c r="G8" s="23" t="s">
        <v>18</v>
      </c>
      <c r="H8" s="22" t="s">
        <v>12</v>
      </c>
      <c r="I8" s="23" t="s">
        <v>18</v>
      </c>
      <c r="J8" s="22" t="s">
        <v>12</v>
      </c>
      <c r="K8" s="23" t="s">
        <v>18</v>
      </c>
      <c r="L8" s="22" t="s">
        <v>12</v>
      </c>
      <c r="M8" s="23" t="s">
        <v>18</v>
      </c>
      <c r="N8" s="22" t="s">
        <v>12</v>
      </c>
      <c r="O8" s="23" t="s">
        <v>18</v>
      </c>
      <c r="P8" s="22" t="s">
        <v>12</v>
      </c>
      <c r="Q8" s="23" t="s">
        <v>18</v>
      </c>
      <c r="R8" s="22" t="s">
        <v>12</v>
      </c>
      <c r="S8" s="203"/>
    </row>
    <row r="9" spans="1:19" ht="13.5">
      <c r="A9" s="27">
        <v>1</v>
      </c>
      <c r="B9" s="28" t="s">
        <v>46</v>
      </c>
      <c r="C9" s="49">
        <f>SUM(C10:C29)</f>
        <v>5357.031</v>
      </c>
      <c r="D9" s="49">
        <f aca="true" t="shared" si="0" ref="D9:R9">SUM(D10:D29)</f>
        <v>5348.931</v>
      </c>
      <c r="E9" s="49">
        <f t="shared" si="0"/>
        <v>19440.155160000002</v>
      </c>
      <c r="F9" s="49">
        <f t="shared" si="0"/>
        <v>19383.055160000004</v>
      </c>
      <c r="G9" s="49">
        <f t="shared" si="0"/>
        <v>750.5880000000001</v>
      </c>
      <c r="H9" s="49">
        <f t="shared" si="0"/>
        <v>742.488</v>
      </c>
      <c r="I9" s="49">
        <f t="shared" si="0"/>
        <v>5018.962999999999</v>
      </c>
      <c r="J9" s="49">
        <f t="shared" si="0"/>
        <v>4961.862999999999</v>
      </c>
      <c r="K9" s="49">
        <f t="shared" si="0"/>
        <v>111.427</v>
      </c>
      <c r="L9" s="49">
        <f t="shared" si="0"/>
        <v>111.427</v>
      </c>
      <c r="M9" s="49">
        <f t="shared" si="0"/>
        <v>455.659</v>
      </c>
      <c r="N9" s="49">
        <f t="shared" si="0"/>
        <v>455.659</v>
      </c>
      <c r="O9" s="49">
        <f t="shared" si="0"/>
        <v>448.8</v>
      </c>
      <c r="P9" s="49">
        <f t="shared" si="0"/>
        <v>448.8</v>
      </c>
      <c r="Q9" s="49">
        <f t="shared" si="0"/>
        <v>2880.4</v>
      </c>
      <c r="R9" s="49">
        <f t="shared" si="0"/>
        <v>2880.4</v>
      </c>
      <c r="S9" s="65"/>
    </row>
    <row r="10" spans="1:21" ht="12.75">
      <c r="A10" s="31">
        <v>1</v>
      </c>
      <c r="B10" s="14" t="s">
        <v>80</v>
      </c>
      <c r="C10" s="97">
        <v>4108</v>
      </c>
      <c r="D10" s="97">
        <v>4108</v>
      </c>
      <c r="E10" s="97">
        <v>11831.04</v>
      </c>
      <c r="F10" s="97">
        <v>11831.04</v>
      </c>
      <c r="G10" s="60">
        <v>4.108</v>
      </c>
      <c r="H10" s="60">
        <v>4.108</v>
      </c>
      <c r="I10" s="60">
        <v>21.62</v>
      </c>
      <c r="J10" s="60">
        <v>21.62</v>
      </c>
      <c r="K10" s="60"/>
      <c r="L10" s="60"/>
      <c r="M10" s="60"/>
      <c r="N10" s="60"/>
      <c r="O10" s="95"/>
      <c r="P10" s="95"/>
      <c r="Q10" s="95"/>
      <c r="R10" s="95"/>
      <c r="S10" s="5"/>
      <c r="T10" s="1">
        <f>I10/H10</f>
        <v>5.262901655306719</v>
      </c>
      <c r="U10" s="85" t="e">
        <f aca="true" t="shared" si="1" ref="U10:U15">Q10/P10</f>
        <v>#DIV/0!</v>
      </c>
    </row>
    <row r="11" spans="1:21" s="85" customFormat="1" ht="12.75">
      <c r="A11" s="31">
        <v>2</v>
      </c>
      <c r="B11" s="14" t="s">
        <v>140</v>
      </c>
      <c r="C11" s="97">
        <f>SUM(G11,K11,O11)</f>
        <v>2.85</v>
      </c>
      <c r="D11" s="97">
        <f>SUM(H11,L11,P11)</f>
        <v>2.85</v>
      </c>
      <c r="E11" s="97">
        <f>SUM(I11,M11,Q11)</f>
        <v>21.08</v>
      </c>
      <c r="F11" s="97">
        <f>SUM(J11,N11,R11)</f>
        <v>21.08</v>
      </c>
      <c r="G11" s="60">
        <v>2.85</v>
      </c>
      <c r="H11" s="60">
        <v>2.85</v>
      </c>
      <c r="I11" s="60">
        <v>21.08</v>
      </c>
      <c r="J11" s="60">
        <v>21.08</v>
      </c>
      <c r="K11" s="60"/>
      <c r="L11" s="60"/>
      <c r="M11" s="60"/>
      <c r="N11" s="60"/>
      <c r="O11" s="95"/>
      <c r="P11" s="95"/>
      <c r="Q11" s="95"/>
      <c r="R11" s="95"/>
      <c r="S11" s="96"/>
      <c r="T11" s="1">
        <f aca="true" t="shared" si="2" ref="T11:T26">I11/H11</f>
        <v>7.3964912280701745</v>
      </c>
      <c r="U11" s="85" t="e">
        <f t="shared" si="1"/>
        <v>#DIV/0!</v>
      </c>
    </row>
    <row r="12" spans="1:21" s="85" customFormat="1" ht="12.75">
      <c r="A12" s="31">
        <v>3</v>
      </c>
      <c r="B12" s="14" t="s">
        <v>141</v>
      </c>
      <c r="C12" s="97">
        <f aca="true" t="shared" si="3" ref="C12:F14">SUM(G12,K12,O12)</f>
        <v>3.2</v>
      </c>
      <c r="D12" s="97">
        <f t="shared" si="3"/>
        <v>3.2</v>
      </c>
      <c r="E12" s="97">
        <f t="shared" si="3"/>
        <v>17.253</v>
      </c>
      <c r="F12" s="97">
        <f t="shared" si="3"/>
        <v>17.253</v>
      </c>
      <c r="G12" s="60">
        <v>3.2</v>
      </c>
      <c r="H12" s="60">
        <v>3.2</v>
      </c>
      <c r="I12" s="60">
        <v>17.253</v>
      </c>
      <c r="J12" s="60">
        <v>17.253</v>
      </c>
      <c r="K12" s="60"/>
      <c r="L12" s="60"/>
      <c r="M12" s="60"/>
      <c r="N12" s="60"/>
      <c r="O12" s="95"/>
      <c r="P12" s="95"/>
      <c r="Q12" s="95"/>
      <c r="R12" s="95"/>
      <c r="S12" s="96"/>
      <c r="T12" s="1">
        <f t="shared" si="2"/>
        <v>5.3915625</v>
      </c>
      <c r="U12" s="85" t="e">
        <f t="shared" si="1"/>
        <v>#DIV/0!</v>
      </c>
    </row>
    <row r="13" spans="1:21" s="85" customFormat="1" ht="12.75">
      <c r="A13" s="31">
        <v>4</v>
      </c>
      <c r="B13" s="14" t="s">
        <v>142</v>
      </c>
      <c r="C13" s="97">
        <f t="shared" si="3"/>
        <v>35.49</v>
      </c>
      <c r="D13" s="97">
        <f t="shared" si="3"/>
        <v>35.49</v>
      </c>
      <c r="E13" s="97">
        <f t="shared" si="3"/>
        <v>225.48</v>
      </c>
      <c r="F13" s="97">
        <f t="shared" si="3"/>
        <v>225.48</v>
      </c>
      <c r="G13" s="60">
        <v>1.49</v>
      </c>
      <c r="H13" s="60">
        <v>1.49</v>
      </c>
      <c r="I13" s="60">
        <v>9.34</v>
      </c>
      <c r="J13" s="60">
        <v>9.34</v>
      </c>
      <c r="K13" s="95"/>
      <c r="L13" s="95"/>
      <c r="M13" s="95"/>
      <c r="N13" s="95"/>
      <c r="O13" s="95">
        <v>34</v>
      </c>
      <c r="P13" s="95">
        <v>34</v>
      </c>
      <c r="Q13" s="95">
        <v>216.14</v>
      </c>
      <c r="R13" s="95">
        <v>216.14</v>
      </c>
      <c r="S13" s="96"/>
      <c r="T13" s="1">
        <f t="shared" si="2"/>
        <v>6.268456375838926</v>
      </c>
      <c r="U13" s="85">
        <f t="shared" si="1"/>
        <v>6.357058823529411</v>
      </c>
    </row>
    <row r="14" spans="1:21" s="85" customFormat="1" ht="12.75">
      <c r="A14" s="31">
        <v>5</v>
      </c>
      <c r="B14" s="14" t="s">
        <v>143</v>
      </c>
      <c r="C14" s="97">
        <f t="shared" si="3"/>
        <v>120.767</v>
      </c>
      <c r="D14" s="97">
        <f t="shared" si="3"/>
        <v>120.767</v>
      </c>
      <c r="E14" s="97">
        <f t="shared" si="3"/>
        <v>703.55</v>
      </c>
      <c r="F14" s="97">
        <f t="shared" si="3"/>
        <v>703.55</v>
      </c>
      <c r="G14" s="60">
        <v>91.6</v>
      </c>
      <c r="H14" s="60">
        <v>91.6</v>
      </c>
      <c r="I14" s="60">
        <v>649.3</v>
      </c>
      <c r="J14" s="60">
        <v>649.3</v>
      </c>
      <c r="K14" s="60">
        <v>29.167</v>
      </c>
      <c r="L14" s="60">
        <v>29.167</v>
      </c>
      <c r="M14" s="60">
        <v>54.25</v>
      </c>
      <c r="N14" s="60">
        <v>54.25</v>
      </c>
      <c r="O14" s="95"/>
      <c r="P14" s="95"/>
      <c r="Q14" s="95"/>
      <c r="R14" s="95"/>
      <c r="S14" s="96"/>
      <c r="T14" s="1">
        <f t="shared" si="2"/>
        <v>7.0884279475982535</v>
      </c>
      <c r="U14" s="85" t="e">
        <f t="shared" si="1"/>
        <v>#DIV/0!</v>
      </c>
    </row>
    <row r="15" spans="1:21" s="85" customFormat="1" ht="12.75">
      <c r="A15" s="31">
        <v>6</v>
      </c>
      <c r="B15" s="14" t="s">
        <v>98</v>
      </c>
      <c r="C15" s="97">
        <f aca="true" t="shared" si="4" ref="C15:D21">SUM(G15,K15,O15)</f>
        <v>122.1</v>
      </c>
      <c r="D15" s="97">
        <f t="shared" si="4"/>
        <v>122.1</v>
      </c>
      <c r="E15" s="97">
        <f aca="true" t="shared" si="5" ref="E15:E29">SUM(I15,M15,Q15)</f>
        <v>573.01</v>
      </c>
      <c r="F15" s="97">
        <f aca="true" t="shared" si="6" ref="F15:F29">SUM(J15,N15,R15)</f>
        <v>573.01</v>
      </c>
      <c r="G15" s="60"/>
      <c r="H15" s="60"/>
      <c r="I15" s="60"/>
      <c r="J15" s="60"/>
      <c r="K15" s="60"/>
      <c r="L15" s="60"/>
      <c r="M15" s="60"/>
      <c r="N15" s="60"/>
      <c r="O15" s="95">
        <v>122.1</v>
      </c>
      <c r="P15" s="95">
        <v>122.1</v>
      </c>
      <c r="Q15" s="95">
        <v>573.01</v>
      </c>
      <c r="R15" s="95">
        <v>573.01</v>
      </c>
      <c r="S15" s="96"/>
      <c r="T15" s="1" t="e">
        <f t="shared" si="2"/>
        <v>#DIV/0!</v>
      </c>
      <c r="U15" s="85">
        <f t="shared" si="1"/>
        <v>4.692956592956593</v>
      </c>
    </row>
    <row r="16" spans="1:21" s="85" customFormat="1" ht="12.75" customHeight="1">
      <c r="A16" s="31">
        <v>7</v>
      </c>
      <c r="B16" s="14" t="s">
        <v>68</v>
      </c>
      <c r="C16" s="97">
        <f t="shared" si="4"/>
        <v>36.2</v>
      </c>
      <c r="D16" s="97">
        <f t="shared" si="4"/>
        <v>36.2</v>
      </c>
      <c r="E16" s="97">
        <f t="shared" si="5"/>
        <v>242.1</v>
      </c>
      <c r="F16" s="97">
        <f t="shared" si="6"/>
        <v>242.1</v>
      </c>
      <c r="G16" s="60"/>
      <c r="H16" s="60"/>
      <c r="I16" s="60"/>
      <c r="J16" s="60"/>
      <c r="K16" s="60"/>
      <c r="L16" s="60"/>
      <c r="M16" s="60"/>
      <c r="N16" s="60"/>
      <c r="O16" s="95">
        <v>36.2</v>
      </c>
      <c r="P16" s="95">
        <v>36.2</v>
      </c>
      <c r="Q16" s="95">
        <v>242.1</v>
      </c>
      <c r="R16" s="95">
        <v>242.1</v>
      </c>
      <c r="S16" s="96"/>
      <c r="T16" s="1" t="e">
        <f t="shared" si="2"/>
        <v>#DIV/0!</v>
      </c>
      <c r="U16" s="85">
        <f aca="true" t="shared" si="7" ref="U16:U25">Q16/P16</f>
        <v>6.687845303867403</v>
      </c>
    </row>
    <row r="17" spans="1:21" s="85" customFormat="1" ht="12.75">
      <c r="A17" s="31">
        <v>8</v>
      </c>
      <c r="B17" s="14" t="s">
        <v>71</v>
      </c>
      <c r="C17" s="97">
        <f t="shared" si="4"/>
        <v>34.06</v>
      </c>
      <c r="D17" s="97">
        <f t="shared" si="4"/>
        <v>34.06</v>
      </c>
      <c r="E17" s="97">
        <f t="shared" si="5"/>
        <v>71.84</v>
      </c>
      <c r="F17" s="97">
        <f t="shared" si="6"/>
        <v>71.84</v>
      </c>
      <c r="G17" s="60">
        <v>4.3</v>
      </c>
      <c r="H17" s="60">
        <v>4.3</v>
      </c>
      <c r="I17" s="60">
        <v>23.8</v>
      </c>
      <c r="J17" s="60">
        <v>23.8</v>
      </c>
      <c r="K17" s="60">
        <v>29.76</v>
      </c>
      <c r="L17" s="60">
        <v>29.76</v>
      </c>
      <c r="M17" s="60">
        <v>48.04</v>
      </c>
      <c r="N17" s="60">
        <v>48.04</v>
      </c>
      <c r="O17" s="95"/>
      <c r="P17" s="95"/>
      <c r="Q17" s="95"/>
      <c r="R17" s="95"/>
      <c r="S17" s="96"/>
      <c r="T17" s="1">
        <f t="shared" si="2"/>
        <v>5.534883720930233</v>
      </c>
      <c r="U17" s="85" t="e">
        <f t="shared" si="7"/>
        <v>#DIV/0!</v>
      </c>
    </row>
    <row r="18" spans="1:21" s="85" customFormat="1" ht="25.5">
      <c r="A18" s="31">
        <v>9</v>
      </c>
      <c r="B18" s="14" t="s">
        <v>76</v>
      </c>
      <c r="C18" s="97">
        <f t="shared" si="4"/>
        <v>330.01</v>
      </c>
      <c r="D18" s="97">
        <f t="shared" si="4"/>
        <v>330.01</v>
      </c>
      <c r="E18" s="97">
        <f t="shared" si="5"/>
        <v>2068.5</v>
      </c>
      <c r="F18" s="97">
        <f t="shared" si="6"/>
        <v>2068.5</v>
      </c>
      <c r="G18" s="60">
        <v>330.01</v>
      </c>
      <c r="H18" s="60">
        <v>330.01</v>
      </c>
      <c r="I18" s="60">
        <v>2068.5</v>
      </c>
      <c r="J18" s="60">
        <v>2068.5</v>
      </c>
      <c r="K18" s="60"/>
      <c r="L18" s="60"/>
      <c r="M18" s="60"/>
      <c r="N18" s="60"/>
      <c r="O18" s="95"/>
      <c r="P18" s="95"/>
      <c r="Q18" s="95"/>
      <c r="R18" s="95"/>
      <c r="S18" s="96"/>
      <c r="T18" s="1">
        <f t="shared" si="2"/>
        <v>6.267991879033969</v>
      </c>
      <c r="U18" s="85" t="e">
        <f t="shared" si="7"/>
        <v>#DIV/0!</v>
      </c>
    </row>
    <row r="19" spans="1:21" s="85" customFormat="1" ht="12.75">
      <c r="A19" s="31">
        <v>10</v>
      </c>
      <c r="B19" s="14" t="s">
        <v>81</v>
      </c>
      <c r="C19" s="97">
        <f t="shared" si="4"/>
        <v>123.43</v>
      </c>
      <c r="D19" s="97">
        <f t="shared" si="4"/>
        <v>123.43</v>
      </c>
      <c r="E19" s="97">
        <f>SUM(I19,M19,Q19)</f>
        <v>820.87</v>
      </c>
      <c r="F19" s="97">
        <f>SUM(J19,N19,R19)</f>
        <v>820.87</v>
      </c>
      <c r="G19" s="60">
        <v>82.93</v>
      </c>
      <c r="H19" s="60">
        <v>82.93</v>
      </c>
      <c r="I19" s="60">
        <v>551.87</v>
      </c>
      <c r="J19" s="60">
        <v>551.87</v>
      </c>
      <c r="K19" s="60">
        <v>40.5</v>
      </c>
      <c r="L19" s="60">
        <v>40.5</v>
      </c>
      <c r="M19" s="60">
        <v>269</v>
      </c>
      <c r="N19" s="60">
        <v>269</v>
      </c>
      <c r="O19" s="95"/>
      <c r="P19" s="95"/>
      <c r="Q19" s="95"/>
      <c r="R19" s="95"/>
      <c r="S19" s="96"/>
      <c r="T19" s="1">
        <f t="shared" si="2"/>
        <v>6.654648498733872</v>
      </c>
      <c r="U19" s="85" t="e">
        <f t="shared" si="7"/>
        <v>#DIV/0!</v>
      </c>
    </row>
    <row r="20" spans="1:21" s="85" customFormat="1" ht="12.75">
      <c r="A20" s="31">
        <v>11</v>
      </c>
      <c r="B20" s="14" t="s">
        <v>83</v>
      </c>
      <c r="C20" s="97">
        <f t="shared" si="4"/>
        <v>8.1</v>
      </c>
      <c r="D20" s="97">
        <f t="shared" si="4"/>
        <v>0</v>
      </c>
      <c r="E20" s="97">
        <f t="shared" si="5"/>
        <v>57.1</v>
      </c>
      <c r="F20" s="97">
        <f t="shared" si="6"/>
        <v>0</v>
      </c>
      <c r="G20" s="60">
        <v>8.1</v>
      </c>
      <c r="H20" s="60"/>
      <c r="I20" s="60">
        <v>57.1</v>
      </c>
      <c r="J20" s="60"/>
      <c r="K20" s="60"/>
      <c r="L20" s="60"/>
      <c r="M20" s="60"/>
      <c r="N20" s="60"/>
      <c r="O20" s="95"/>
      <c r="P20" s="95"/>
      <c r="Q20" s="95"/>
      <c r="R20" s="95"/>
      <c r="S20" s="96"/>
      <c r="T20" s="1" t="e">
        <f t="shared" si="2"/>
        <v>#DIV/0!</v>
      </c>
      <c r="U20" s="85" t="e">
        <f t="shared" si="7"/>
        <v>#DIV/0!</v>
      </c>
    </row>
    <row r="21" spans="1:21" s="85" customFormat="1" ht="12.75">
      <c r="A21" s="31">
        <v>12</v>
      </c>
      <c r="B21" s="14" t="s">
        <v>84</v>
      </c>
      <c r="C21" s="97">
        <f t="shared" si="4"/>
        <v>141.5</v>
      </c>
      <c r="D21" s="97">
        <f t="shared" si="4"/>
        <v>141.5</v>
      </c>
      <c r="E21" s="97">
        <f t="shared" si="5"/>
        <v>934.6189999999999</v>
      </c>
      <c r="F21" s="97">
        <f t="shared" si="6"/>
        <v>934.6189999999999</v>
      </c>
      <c r="G21" s="60">
        <v>2</v>
      </c>
      <c r="H21" s="60">
        <v>2</v>
      </c>
      <c r="I21" s="60">
        <v>14.1</v>
      </c>
      <c r="J21" s="60">
        <v>14.1</v>
      </c>
      <c r="K21" s="60">
        <v>12</v>
      </c>
      <c r="L21" s="60">
        <v>12</v>
      </c>
      <c r="M21" s="60">
        <v>84.369</v>
      </c>
      <c r="N21" s="60">
        <v>84.369</v>
      </c>
      <c r="O21" s="95">
        <v>127.5</v>
      </c>
      <c r="P21" s="95">
        <v>127.5</v>
      </c>
      <c r="Q21" s="95">
        <v>836.15</v>
      </c>
      <c r="R21" s="95">
        <v>836.15</v>
      </c>
      <c r="S21" s="96"/>
      <c r="T21" s="1">
        <f t="shared" si="2"/>
        <v>7.05</v>
      </c>
      <c r="U21" s="85">
        <f t="shared" si="7"/>
        <v>6.558039215686274</v>
      </c>
    </row>
    <row r="22" spans="1:21" s="85" customFormat="1" ht="12.75">
      <c r="A22" s="31">
        <v>13</v>
      </c>
      <c r="B22" s="14" t="s">
        <v>88</v>
      </c>
      <c r="C22" s="98">
        <v>38.124</v>
      </c>
      <c r="D22" s="98">
        <v>38.124</v>
      </c>
      <c r="E22" s="99">
        <v>59.61316</v>
      </c>
      <c r="F22" s="99">
        <v>59.61316</v>
      </c>
      <c r="G22" s="78">
        <v>95.8</v>
      </c>
      <c r="H22" s="78">
        <v>95.8</v>
      </c>
      <c r="I22" s="78">
        <v>783.9</v>
      </c>
      <c r="J22" s="60">
        <v>783.9</v>
      </c>
      <c r="K22" s="60"/>
      <c r="L22" s="60"/>
      <c r="M22" s="60"/>
      <c r="N22" s="60"/>
      <c r="O22" s="95"/>
      <c r="P22" s="95"/>
      <c r="Q22" s="95"/>
      <c r="R22" s="95"/>
      <c r="S22" s="96"/>
      <c r="T22" s="1">
        <f t="shared" si="2"/>
        <v>8.18267223382046</v>
      </c>
      <c r="U22" s="85" t="e">
        <f t="shared" si="7"/>
        <v>#DIV/0!</v>
      </c>
    </row>
    <row r="23" spans="1:21" s="85" customFormat="1" ht="12.75">
      <c r="A23" s="31">
        <v>14</v>
      </c>
      <c r="B23" s="14" t="s">
        <v>99</v>
      </c>
      <c r="C23" s="97">
        <f aca="true" t="shared" si="8" ref="C23:D29">SUM(G23,K23,O23)</f>
        <v>104.9</v>
      </c>
      <c r="D23" s="97">
        <f t="shared" si="8"/>
        <v>104.9</v>
      </c>
      <c r="E23" s="97">
        <f t="shared" si="5"/>
        <v>733.1</v>
      </c>
      <c r="F23" s="97">
        <f t="shared" si="6"/>
        <v>733.1</v>
      </c>
      <c r="G23" s="60">
        <v>6.9</v>
      </c>
      <c r="H23" s="60">
        <v>6.9</v>
      </c>
      <c r="I23" s="60">
        <v>48.1</v>
      </c>
      <c r="J23" s="60">
        <v>48.1</v>
      </c>
      <c r="K23" s="60"/>
      <c r="L23" s="60"/>
      <c r="M23" s="60"/>
      <c r="N23" s="60"/>
      <c r="O23" s="95">
        <v>98</v>
      </c>
      <c r="P23" s="95">
        <v>98</v>
      </c>
      <c r="Q23" s="95">
        <v>685</v>
      </c>
      <c r="R23" s="95">
        <v>685</v>
      </c>
      <c r="S23" s="96"/>
      <c r="T23" s="1">
        <f t="shared" si="2"/>
        <v>6.971014492753623</v>
      </c>
      <c r="U23" s="85">
        <f t="shared" si="7"/>
        <v>6.989795918367347</v>
      </c>
    </row>
    <row r="24" spans="1:21" s="85" customFormat="1" ht="12.75">
      <c r="A24" s="31">
        <v>15</v>
      </c>
      <c r="B24" s="14" t="s">
        <v>101</v>
      </c>
      <c r="C24" s="97">
        <f t="shared" si="8"/>
        <v>11.5</v>
      </c>
      <c r="D24" s="97">
        <f t="shared" si="8"/>
        <v>11.5</v>
      </c>
      <c r="E24" s="97">
        <f>SUM(I24,M24,Q24)</f>
        <v>84.2</v>
      </c>
      <c r="F24" s="97">
        <f>SUM(J24,N24,R24)</f>
        <v>84.2</v>
      </c>
      <c r="G24" s="60">
        <v>11.5</v>
      </c>
      <c r="H24" s="60">
        <v>11.5</v>
      </c>
      <c r="I24" s="60">
        <v>84.2</v>
      </c>
      <c r="J24" s="60">
        <v>84.2</v>
      </c>
      <c r="K24" s="60"/>
      <c r="L24" s="60"/>
      <c r="M24" s="60"/>
      <c r="N24" s="60"/>
      <c r="O24" s="95"/>
      <c r="P24" s="95"/>
      <c r="Q24" s="95"/>
      <c r="R24" s="95"/>
      <c r="S24" s="96"/>
      <c r="T24" s="1">
        <f t="shared" si="2"/>
        <v>7.321739130434783</v>
      </c>
      <c r="U24" s="85" t="e">
        <f t="shared" si="7"/>
        <v>#DIV/0!</v>
      </c>
    </row>
    <row r="25" spans="1:21" s="85" customFormat="1" ht="12.75">
      <c r="A25" s="31">
        <v>16</v>
      </c>
      <c r="B25" s="14" t="s">
        <v>106</v>
      </c>
      <c r="C25" s="97">
        <f t="shared" si="8"/>
        <v>34.9</v>
      </c>
      <c r="D25" s="97">
        <f t="shared" si="8"/>
        <v>34.9</v>
      </c>
      <c r="E25" s="97">
        <f>SUM(I25,M25,Q25)</f>
        <v>369.9</v>
      </c>
      <c r="F25" s="97">
        <f>SUM(J25,N25,R25)</f>
        <v>369.9</v>
      </c>
      <c r="G25" s="60">
        <v>3.9</v>
      </c>
      <c r="H25" s="60">
        <v>3.9</v>
      </c>
      <c r="I25" s="60">
        <v>41.9</v>
      </c>
      <c r="J25" s="60">
        <v>41.9</v>
      </c>
      <c r="K25" s="60"/>
      <c r="L25" s="60"/>
      <c r="M25" s="60"/>
      <c r="N25" s="60"/>
      <c r="O25" s="95">
        <v>31</v>
      </c>
      <c r="P25" s="95">
        <v>31</v>
      </c>
      <c r="Q25" s="95">
        <v>328</v>
      </c>
      <c r="R25" s="95">
        <v>328</v>
      </c>
      <c r="S25" s="96"/>
      <c r="T25" s="1">
        <f t="shared" si="2"/>
        <v>10.743589743589743</v>
      </c>
      <c r="U25" s="85">
        <f t="shared" si="7"/>
        <v>10.580645161290322</v>
      </c>
    </row>
    <row r="26" spans="1:20" s="85" customFormat="1" ht="25.5">
      <c r="A26" s="31">
        <f>A25+1</f>
        <v>17</v>
      </c>
      <c r="B26" s="8" t="s">
        <v>107</v>
      </c>
      <c r="C26" s="97">
        <f t="shared" si="8"/>
        <v>5.2</v>
      </c>
      <c r="D26" s="97">
        <f t="shared" si="8"/>
        <v>5.2</v>
      </c>
      <c r="E26" s="97">
        <f t="shared" si="5"/>
        <v>32</v>
      </c>
      <c r="F26" s="97">
        <f t="shared" si="6"/>
        <v>32</v>
      </c>
      <c r="G26" s="60">
        <v>5.2</v>
      </c>
      <c r="H26" s="60">
        <v>5.2</v>
      </c>
      <c r="I26" s="60">
        <v>32</v>
      </c>
      <c r="J26" s="60">
        <v>32</v>
      </c>
      <c r="K26" s="60"/>
      <c r="L26" s="60"/>
      <c r="M26" s="60"/>
      <c r="N26" s="60"/>
      <c r="O26" s="95"/>
      <c r="P26" s="95"/>
      <c r="Q26" s="95"/>
      <c r="R26" s="95"/>
      <c r="S26" s="96"/>
      <c r="T26" s="1">
        <f t="shared" si="2"/>
        <v>6.153846153846153</v>
      </c>
    </row>
    <row r="27" spans="1:19" s="85" customFormat="1" ht="25.5">
      <c r="A27" s="31">
        <f>A26+1</f>
        <v>18</v>
      </c>
      <c r="B27" s="8" t="s">
        <v>108</v>
      </c>
      <c r="C27" s="97">
        <f t="shared" si="8"/>
        <v>23</v>
      </c>
      <c r="D27" s="97">
        <f t="shared" si="8"/>
        <v>23</v>
      </c>
      <c r="E27" s="97">
        <f t="shared" si="5"/>
        <v>142</v>
      </c>
      <c r="F27" s="97">
        <f t="shared" si="6"/>
        <v>142</v>
      </c>
      <c r="G27" s="60">
        <v>23</v>
      </c>
      <c r="H27" s="60">
        <v>23</v>
      </c>
      <c r="I27" s="60">
        <v>142</v>
      </c>
      <c r="J27" s="60">
        <v>142</v>
      </c>
      <c r="K27" s="60"/>
      <c r="L27" s="60"/>
      <c r="M27" s="60"/>
      <c r="N27" s="60"/>
      <c r="O27" s="95"/>
      <c r="P27" s="95"/>
      <c r="Q27" s="95"/>
      <c r="R27" s="95"/>
      <c r="S27" s="96"/>
    </row>
    <row r="28" spans="1:19" ht="25.5">
      <c r="A28" s="31">
        <f>A27+1</f>
        <v>19</v>
      </c>
      <c r="B28" s="8" t="s">
        <v>109</v>
      </c>
      <c r="C28" s="97">
        <f t="shared" si="8"/>
        <v>43.2</v>
      </c>
      <c r="D28" s="97">
        <f t="shared" si="8"/>
        <v>43.2</v>
      </c>
      <c r="E28" s="97">
        <f t="shared" si="5"/>
        <v>265.4</v>
      </c>
      <c r="F28" s="97">
        <f t="shared" si="6"/>
        <v>265.4</v>
      </c>
      <c r="G28" s="60">
        <v>43.2</v>
      </c>
      <c r="H28" s="60">
        <v>43.2</v>
      </c>
      <c r="I28" s="60">
        <v>265.4</v>
      </c>
      <c r="J28" s="60">
        <v>265.4</v>
      </c>
      <c r="K28" s="52"/>
      <c r="L28" s="52"/>
      <c r="M28" s="52"/>
      <c r="N28" s="52"/>
      <c r="O28" s="9"/>
      <c r="P28" s="9"/>
      <c r="Q28" s="9"/>
      <c r="R28" s="9"/>
      <c r="S28" s="5"/>
    </row>
    <row r="29" spans="1:19" ht="25.5">
      <c r="A29" s="31">
        <f>A28+1</f>
        <v>20</v>
      </c>
      <c r="B29" s="8" t="s">
        <v>110</v>
      </c>
      <c r="C29" s="97">
        <f t="shared" si="8"/>
        <v>30.5</v>
      </c>
      <c r="D29" s="97">
        <f t="shared" si="8"/>
        <v>30.5</v>
      </c>
      <c r="E29" s="97">
        <f t="shared" si="5"/>
        <v>187.5</v>
      </c>
      <c r="F29" s="97">
        <f t="shared" si="6"/>
        <v>187.5</v>
      </c>
      <c r="G29" s="60">
        <v>30.5</v>
      </c>
      <c r="H29" s="60">
        <v>30.5</v>
      </c>
      <c r="I29" s="60">
        <v>187.5</v>
      </c>
      <c r="J29" s="60">
        <v>187.5</v>
      </c>
      <c r="K29" s="52"/>
      <c r="L29" s="52"/>
      <c r="M29" s="52"/>
      <c r="N29" s="52"/>
      <c r="O29" s="9"/>
      <c r="P29" s="9"/>
      <c r="Q29" s="9"/>
      <c r="R29" s="9"/>
      <c r="S29" s="5"/>
    </row>
    <row r="30" spans="1:19" ht="13.5">
      <c r="A30" s="27">
        <v>2</v>
      </c>
      <c r="B30" s="28" t="s">
        <v>47</v>
      </c>
      <c r="C30" s="49">
        <f>SUM(C31:C33)</f>
        <v>1178.8739999999998</v>
      </c>
      <c r="D30" s="49">
        <f aca="true" t="shared" si="9" ref="D30:R30">SUM(D31:D33)</f>
        <v>1178.8739999999998</v>
      </c>
      <c r="E30" s="49">
        <f t="shared" si="9"/>
        <v>2444.0609999999997</v>
      </c>
      <c r="F30" s="49">
        <f t="shared" si="9"/>
        <v>2444.0609999999997</v>
      </c>
      <c r="G30" s="49">
        <f t="shared" si="9"/>
        <v>843.6339999999999</v>
      </c>
      <c r="H30" s="49">
        <f t="shared" si="9"/>
        <v>843.6339999999999</v>
      </c>
      <c r="I30" s="49">
        <f t="shared" si="9"/>
        <v>1311.3110000000001</v>
      </c>
      <c r="J30" s="49">
        <f t="shared" si="9"/>
        <v>1311.3110000000001</v>
      </c>
      <c r="K30" s="49">
        <f t="shared" si="9"/>
        <v>291.3</v>
      </c>
      <c r="L30" s="49">
        <f t="shared" si="9"/>
        <v>291.3</v>
      </c>
      <c r="M30" s="49">
        <f t="shared" si="9"/>
        <v>1355.6499999999999</v>
      </c>
      <c r="N30" s="49">
        <f t="shared" si="9"/>
        <v>1355.6499999999999</v>
      </c>
      <c r="O30" s="49">
        <f t="shared" si="9"/>
        <v>0</v>
      </c>
      <c r="P30" s="49">
        <f t="shared" si="9"/>
        <v>0</v>
      </c>
      <c r="Q30" s="49">
        <f t="shared" si="9"/>
        <v>0</v>
      </c>
      <c r="R30" s="49">
        <f t="shared" si="9"/>
        <v>0</v>
      </c>
      <c r="S30" s="65"/>
    </row>
    <row r="31" spans="1:19" ht="12.75">
      <c r="A31" s="34"/>
      <c r="B31" s="17"/>
      <c r="C31" s="67"/>
      <c r="D31" s="67"/>
      <c r="E31" s="67"/>
      <c r="F31" s="67"/>
      <c r="G31" s="52"/>
      <c r="H31" s="52"/>
      <c r="I31" s="52"/>
      <c r="J31" s="52"/>
      <c r="K31" s="52"/>
      <c r="L31" s="52"/>
      <c r="M31" s="52"/>
      <c r="N31" s="52"/>
      <c r="O31" s="9"/>
      <c r="P31" s="9"/>
      <c r="Q31" s="9"/>
      <c r="R31" s="9"/>
      <c r="S31" s="5"/>
    </row>
    <row r="32" spans="1:19" ht="13.5">
      <c r="A32" s="27">
        <v>3</v>
      </c>
      <c r="B32" s="28" t="s">
        <v>48</v>
      </c>
      <c r="C32" s="49">
        <f>SUM(C33:C62)</f>
        <v>1175.254</v>
      </c>
      <c r="D32" s="49">
        <f aca="true" t="shared" si="10" ref="D32:R32">SUM(D33:D62)</f>
        <v>1175.254</v>
      </c>
      <c r="E32" s="49">
        <f t="shared" si="10"/>
        <v>2411.611</v>
      </c>
      <c r="F32" s="49">
        <f t="shared" si="10"/>
        <v>2411.611</v>
      </c>
      <c r="G32" s="49">
        <f t="shared" si="10"/>
        <v>840.0139999999999</v>
      </c>
      <c r="H32" s="49">
        <f t="shared" si="10"/>
        <v>840.0139999999999</v>
      </c>
      <c r="I32" s="49">
        <f t="shared" si="10"/>
        <v>1278.861</v>
      </c>
      <c r="J32" s="49">
        <f t="shared" si="10"/>
        <v>1278.861</v>
      </c>
      <c r="K32" s="49">
        <f t="shared" si="10"/>
        <v>291.3</v>
      </c>
      <c r="L32" s="49">
        <f t="shared" si="10"/>
        <v>291.3</v>
      </c>
      <c r="M32" s="49">
        <f t="shared" si="10"/>
        <v>1355.6499999999999</v>
      </c>
      <c r="N32" s="49">
        <f t="shared" si="10"/>
        <v>1355.6499999999999</v>
      </c>
      <c r="O32" s="49">
        <f t="shared" si="10"/>
        <v>0</v>
      </c>
      <c r="P32" s="49">
        <f t="shared" si="10"/>
        <v>0</v>
      </c>
      <c r="Q32" s="49">
        <f t="shared" si="10"/>
        <v>0</v>
      </c>
      <c r="R32" s="49">
        <f t="shared" si="10"/>
        <v>0</v>
      </c>
      <c r="S32" s="65"/>
    </row>
    <row r="33" spans="1:19" ht="38.25">
      <c r="A33" s="36">
        <v>1</v>
      </c>
      <c r="B33" s="14" t="s">
        <v>57</v>
      </c>
      <c r="C33" s="67">
        <f aca="true" t="shared" si="11" ref="C33:F42">SUM(G33,K33,O33)</f>
        <v>3.62</v>
      </c>
      <c r="D33" s="67">
        <f t="shared" si="11"/>
        <v>3.62</v>
      </c>
      <c r="E33" s="67">
        <f t="shared" si="11"/>
        <v>32.45</v>
      </c>
      <c r="F33" s="67">
        <f t="shared" si="11"/>
        <v>32.45</v>
      </c>
      <c r="G33" s="60">
        <v>3.62</v>
      </c>
      <c r="H33" s="60">
        <v>3.62</v>
      </c>
      <c r="I33" s="60">
        <v>32.45</v>
      </c>
      <c r="J33" s="60">
        <v>32.45</v>
      </c>
      <c r="K33" s="60"/>
      <c r="L33" s="60"/>
      <c r="M33" s="60"/>
      <c r="N33" s="60"/>
      <c r="O33" s="9"/>
      <c r="P33" s="9"/>
      <c r="Q33" s="9"/>
      <c r="R33" s="9"/>
      <c r="S33" s="5"/>
    </row>
    <row r="34" spans="1:19" ht="12.75">
      <c r="A34" s="36">
        <f>A33+1</f>
        <v>2</v>
      </c>
      <c r="B34" s="14" t="s">
        <v>58</v>
      </c>
      <c r="C34" s="67">
        <f t="shared" si="11"/>
        <v>653</v>
      </c>
      <c r="D34" s="67">
        <f t="shared" si="11"/>
        <v>653</v>
      </c>
      <c r="E34" s="67">
        <f t="shared" si="11"/>
        <v>5.81</v>
      </c>
      <c r="F34" s="67">
        <f t="shared" si="11"/>
        <v>5.81</v>
      </c>
      <c r="G34" s="60">
        <v>653</v>
      </c>
      <c r="H34" s="60">
        <v>653</v>
      </c>
      <c r="I34" s="60">
        <v>5.81</v>
      </c>
      <c r="J34" s="60">
        <v>5.81</v>
      </c>
      <c r="K34" s="60"/>
      <c r="L34" s="60"/>
      <c r="M34" s="60"/>
      <c r="N34" s="60"/>
      <c r="O34" s="9"/>
      <c r="P34" s="9"/>
      <c r="Q34" s="9"/>
      <c r="R34" s="9"/>
      <c r="S34" s="5"/>
    </row>
    <row r="35" spans="1:19" ht="38.25">
      <c r="A35" s="36">
        <f aca="true" t="shared" si="12" ref="A35:A62">A34+1</f>
        <v>3</v>
      </c>
      <c r="B35" s="14" t="s">
        <v>59</v>
      </c>
      <c r="C35" s="67">
        <f t="shared" si="11"/>
        <v>0</v>
      </c>
      <c r="D35" s="67">
        <f t="shared" si="11"/>
        <v>0</v>
      </c>
      <c r="E35" s="67">
        <f t="shared" si="11"/>
        <v>0</v>
      </c>
      <c r="F35" s="67">
        <f t="shared" si="11"/>
        <v>0</v>
      </c>
      <c r="G35" s="60"/>
      <c r="H35" s="60"/>
      <c r="I35" s="60"/>
      <c r="J35" s="60"/>
      <c r="K35" s="60"/>
      <c r="L35" s="60"/>
      <c r="M35" s="60"/>
      <c r="N35" s="60"/>
      <c r="O35" s="9"/>
      <c r="P35" s="9"/>
      <c r="Q35" s="9"/>
      <c r="R35" s="9"/>
      <c r="S35" s="5"/>
    </row>
    <row r="36" spans="1:19" ht="38.25">
      <c r="A36" s="36">
        <f t="shared" si="12"/>
        <v>4</v>
      </c>
      <c r="B36" s="14" t="s">
        <v>60</v>
      </c>
      <c r="C36" s="67">
        <f t="shared" si="11"/>
        <v>1.2</v>
      </c>
      <c r="D36" s="67">
        <f t="shared" si="11"/>
        <v>1.2</v>
      </c>
      <c r="E36" s="67">
        <f t="shared" si="11"/>
        <v>8.201</v>
      </c>
      <c r="F36" s="67">
        <f t="shared" si="11"/>
        <v>8.201</v>
      </c>
      <c r="G36" s="60">
        <v>1.2</v>
      </c>
      <c r="H36" s="60">
        <v>1.2</v>
      </c>
      <c r="I36" s="60">
        <v>8.201</v>
      </c>
      <c r="J36" s="60">
        <v>8.201</v>
      </c>
      <c r="K36" s="60"/>
      <c r="L36" s="60"/>
      <c r="M36" s="60"/>
      <c r="N36" s="60"/>
      <c r="O36" s="9"/>
      <c r="P36" s="9"/>
      <c r="Q36" s="9"/>
      <c r="R36" s="9"/>
      <c r="S36" s="5"/>
    </row>
    <row r="37" spans="1:19" ht="12.75">
      <c r="A37" s="36">
        <f t="shared" si="12"/>
        <v>5</v>
      </c>
      <c r="B37" s="14" t="s">
        <v>62</v>
      </c>
      <c r="C37" s="67">
        <f t="shared" si="11"/>
        <v>7.14</v>
      </c>
      <c r="D37" s="67">
        <f t="shared" si="11"/>
        <v>7.14</v>
      </c>
      <c r="E37" s="67">
        <f t="shared" si="11"/>
        <v>47.05</v>
      </c>
      <c r="F37" s="67">
        <f t="shared" si="11"/>
        <v>47.05</v>
      </c>
      <c r="G37" s="60">
        <v>7.14</v>
      </c>
      <c r="H37" s="60">
        <v>7.14</v>
      </c>
      <c r="I37" s="60">
        <v>47.05</v>
      </c>
      <c r="J37" s="60">
        <v>47.05</v>
      </c>
      <c r="K37" s="60"/>
      <c r="L37" s="60"/>
      <c r="M37" s="60"/>
      <c r="N37" s="60"/>
      <c r="O37" s="9"/>
      <c r="P37" s="9"/>
      <c r="Q37" s="9"/>
      <c r="R37" s="9"/>
      <c r="S37" s="5"/>
    </row>
    <row r="38" spans="1:19" ht="12.75">
      <c r="A38" s="36">
        <f t="shared" si="12"/>
        <v>6</v>
      </c>
      <c r="B38" s="14" t="s">
        <v>65</v>
      </c>
      <c r="C38" s="67">
        <f t="shared" si="11"/>
        <v>7.59</v>
      </c>
      <c r="D38" s="67">
        <f t="shared" si="11"/>
        <v>7.59</v>
      </c>
      <c r="E38" s="67">
        <f t="shared" si="11"/>
        <v>51</v>
      </c>
      <c r="F38" s="67">
        <f t="shared" si="11"/>
        <v>51</v>
      </c>
      <c r="G38" s="60">
        <v>7.59</v>
      </c>
      <c r="H38" s="60">
        <v>7.59</v>
      </c>
      <c r="I38" s="60">
        <v>51</v>
      </c>
      <c r="J38" s="60">
        <v>51</v>
      </c>
      <c r="K38" s="60"/>
      <c r="L38" s="60"/>
      <c r="M38" s="60"/>
      <c r="N38" s="60"/>
      <c r="O38" s="9"/>
      <c r="P38" s="9"/>
      <c r="Q38" s="9"/>
      <c r="R38" s="9"/>
      <c r="S38" s="5"/>
    </row>
    <row r="39" spans="1:19" ht="12.75">
      <c r="A39" s="36">
        <f t="shared" si="12"/>
        <v>7</v>
      </c>
      <c r="B39" s="14" t="s">
        <v>66</v>
      </c>
      <c r="C39" s="67">
        <f t="shared" si="11"/>
        <v>18.9</v>
      </c>
      <c r="D39" s="67">
        <f t="shared" si="11"/>
        <v>18.9</v>
      </c>
      <c r="E39" s="67">
        <f t="shared" si="11"/>
        <v>122</v>
      </c>
      <c r="F39" s="67">
        <f t="shared" si="11"/>
        <v>122</v>
      </c>
      <c r="G39" s="60">
        <v>18.9</v>
      </c>
      <c r="H39" s="60">
        <v>18.9</v>
      </c>
      <c r="I39" s="60">
        <v>122</v>
      </c>
      <c r="J39" s="60">
        <v>122</v>
      </c>
      <c r="K39" s="60"/>
      <c r="L39" s="60"/>
      <c r="M39" s="60"/>
      <c r="N39" s="60"/>
      <c r="O39" s="9"/>
      <c r="P39" s="9"/>
      <c r="Q39" s="9"/>
      <c r="R39" s="9"/>
      <c r="S39" s="5"/>
    </row>
    <row r="40" spans="1:19" ht="12.75">
      <c r="A40" s="36">
        <f t="shared" si="12"/>
        <v>8</v>
      </c>
      <c r="B40" s="14" t="s">
        <v>67</v>
      </c>
      <c r="C40" s="67">
        <f t="shared" si="11"/>
        <v>0</v>
      </c>
      <c r="D40" s="67">
        <f t="shared" si="11"/>
        <v>0</v>
      </c>
      <c r="E40" s="67">
        <f t="shared" si="11"/>
        <v>0</v>
      </c>
      <c r="F40" s="67">
        <f t="shared" si="11"/>
        <v>0</v>
      </c>
      <c r="G40" s="60"/>
      <c r="H40" s="60"/>
      <c r="I40" s="60"/>
      <c r="J40" s="60"/>
      <c r="K40" s="60"/>
      <c r="L40" s="60"/>
      <c r="M40" s="60"/>
      <c r="N40" s="60"/>
      <c r="O40" s="9"/>
      <c r="P40" s="9"/>
      <c r="Q40" s="9"/>
      <c r="R40" s="9"/>
      <c r="S40" s="5"/>
    </row>
    <row r="41" spans="1:19" ht="12.75">
      <c r="A41" s="36">
        <f t="shared" si="12"/>
        <v>9</v>
      </c>
      <c r="B41" s="14" t="s">
        <v>70</v>
      </c>
      <c r="C41" s="67">
        <f t="shared" si="11"/>
        <v>20.42</v>
      </c>
      <c r="D41" s="67">
        <f t="shared" si="11"/>
        <v>20.42</v>
      </c>
      <c r="E41" s="67">
        <f t="shared" si="11"/>
        <v>129.16</v>
      </c>
      <c r="F41" s="67">
        <f t="shared" si="11"/>
        <v>129.16</v>
      </c>
      <c r="G41" s="60">
        <v>20.42</v>
      </c>
      <c r="H41" s="60">
        <v>20.42</v>
      </c>
      <c r="I41" s="60">
        <v>129.16</v>
      </c>
      <c r="J41" s="60">
        <v>129.16</v>
      </c>
      <c r="K41" s="60"/>
      <c r="L41" s="60"/>
      <c r="M41" s="60"/>
      <c r="N41" s="60"/>
      <c r="O41" s="9"/>
      <c r="P41" s="9"/>
      <c r="Q41" s="9"/>
      <c r="R41" s="9"/>
      <c r="S41" s="5"/>
    </row>
    <row r="42" spans="1:19" ht="12.75">
      <c r="A42" s="36">
        <f t="shared" si="12"/>
        <v>10</v>
      </c>
      <c r="B42" s="14" t="s">
        <v>73</v>
      </c>
      <c r="C42" s="67">
        <f t="shared" si="11"/>
        <v>147.5</v>
      </c>
      <c r="D42" s="67">
        <f t="shared" si="11"/>
        <v>147.5</v>
      </c>
      <c r="E42" s="67">
        <f t="shared" si="11"/>
        <v>282</v>
      </c>
      <c r="F42" s="67">
        <f t="shared" si="11"/>
        <v>282</v>
      </c>
      <c r="G42" s="60">
        <v>7.8</v>
      </c>
      <c r="H42" s="60">
        <v>7.8</v>
      </c>
      <c r="I42" s="60">
        <v>56.9</v>
      </c>
      <c r="J42" s="60">
        <v>56.9</v>
      </c>
      <c r="K42" s="60">
        <v>139.7</v>
      </c>
      <c r="L42" s="60">
        <v>139.7</v>
      </c>
      <c r="M42" s="60">
        <v>225.1</v>
      </c>
      <c r="N42" s="60">
        <v>225.1</v>
      </c>
      <c r="O42" s="9"/>
      <c r="P42" s="9"/>
      <c r="Q42" s="9"/>
      <c r="R42" s="9"/>
      <c r="S42" s="5"/>
    </row>
    <row r="43" spans="1:19" ht="25.5">
      <c r="A43" s="36">
        <f t="shared" si="12"/>
        <v>11</v>
      </c>
      <c r="B43" s="14" t="s">
        <v>77</v>
      </c>
      <c r="C43" s="67">
        <f aca="true" t="shared" si="13" ref="C43:F45">SUM(G43,K43,O44)</f>
        <v>8.1</v>
      </c>
      <c r="D43" s="67">
        <f t="shared" si="13"/>
        <v>8.1</v>
      </c>
      <c r="E43" s="67">
        <f t="shared" si="13"/>
        <v>28.6</v>
      </c>
      <c r="F43" s="67">
        <f t="shared" si="13"/>
        <v>28.6</v>
      </c>
      <c r="G43" s="60">
        <v>8.1</v>
      </c>
      <c r="H43" s="60">
        <v>8.1</v>
      </c>
      <c r="I43" s="60">
        <v>28.6</v>
      </c>
      <c r="J43" s="60">
        <v>28.6</v>
      </c>
      <c r="K43" s="60"/>
      <c r="L43" s="60"/>
      <c r="M43" s="60"/>
      <c r="N43" s="60"/>
      <c r="O43" s="9"/>
      <c r="P43" s="9"/>
      <c r="Q43" s="9"/>
      <c r="R43" s="9"/>
      <c r="S43" s="5"/>
    </row>
    <row r="44" spans="1:19" ht="25.5">
      <c r="A44" s="36">
        <f t="shared" si="12"/>
        <v>12</v>
      </c>
      <c r="B44" s="14" t="s">
        <v>78</v>
      </c>
      <c r="C44" s="67">
        <f t="shared" si="13"/>
        <v>19.28</v>
      </c>
      <c r="D44" s="67">
        <f t="shared" si="13"/>
        <v>19.28</v>
      </c>
      <c r="E44" s="67">
        <f t="shared" si="13"/>
        <v>132.28</v>
      </c>
      <c r="F44" s="67">
        <f t="shared" si="13"/>
        <v>132.28</v>
      </c>
      <c r="G44" s="60">
        <v>2.98</v>
      </c>
      <c r="H44" s="60">
        <v>2.98</v>
      </c>
      <c r="I44" s="60">
        <v>20.45</v>
      </c>
      <c r="J44" s="60">
        <v>20.45</v>
      </c>
      <c r="K44" s="60">
        <v>16.3</v>
      </c>
      <c r="L44" s="60">
        <v>16.3</v>
      </c>
      <c r="M44" s="60">
        <v>111.83</v>
      </c>
      <c r="N44" s="60">
        <v>111.83</v>
      </c>
      <c r="O44" s="9"/>
      <c r="P44" s="9"/>
      <c r="Q44" s="9"/>
      <c r="R44" s="9"/>
      <c r="S44" s="5"/>
    </row>
    <row r="45" spans="1:19" ht="25.5">
      <c r="A45" s="36">
        <f t="shared" si="12"/>
        <v>13</v>
      </c>
      <c r="B45" s="14" t="s">
        <v>79</v>
      </c>
      <c r="C45" s="67">
        <f t="shared" si="13"/>
        <v>3.3000000000000003</v>
      </c>
      <c r="D45" s="67">
        <f t="shared" si="13"/>
        <v>3.3000000000000003</v>
      </c>
      <c r="E45" s="67">
        <f t="shared" si="13"/>
        <v>23.88</v>
      </c>
      <c r="F45" s="67">
        <f t="shared" si="13"/>
        <v>23.88</v>
      </c>
      <c r="G45" s="60">
        <v>1.1</v>
      </c>
      <c r="H45" s="60">
        <v>1.1</v>
      </c>
      <c r="I45" s="60">
        <v>7.96</v>
      </c>
      <c r="J45" s="60">
        <v>7.96</v>
      </c>
      <c r="K45" s="60">
        <v>2.2</v>
      </c>
      <c r="L45" s="60">
        <v>2.2</v>
      </c>
      <c r="M45" s="60">
        <v>15.92</v>
      </c>
      <c r="N45" s="60">
        <v>15.92</v>
      </c>
      <c r="O45" s="9"/>
      <c r="P45" s="9"/>
      <c r="Q45" s="9"/>
      <c r="R45" s="9"/>
      <c r="S45" s="5"/>
    </row>
    <row r="46" spans="1:19" s="85" customFormat="1" ht="12.75">
      <c r="A46" s="36">
        <f t="shared" si="12"/>
        <v>14</v>
      </c>
      <c r="B46" s="14" t="s">
        <v>82</v>
      </c>
      <c r="C46" s="97">
        <f>SUM(G46,K46,O46)</f>
        <v>82.1</v>
      </c>
      <c r="D46" s="97">
        <f>SUM(H46,L46,P46)</f>
        <v>82.1</v>
      </c>
      <c r="E46" s="97">
        <f>SUM(I46,M46,Q46)</f>
        <v>640</v>
      </c>
      <c r="F46" s="97">
        <f>SUM(J46,N46,R46)</f>
        <v>640</v>
      </c>
      <c r="G46" s="60">
        <v>2.3</v>
      </c>
      <c r="H46" s="60">
        <v>2.3</v>
      </c>
      <c r="I46" s="60">
        <v>20</v>
      </c>
      <c r="J46" s="60">
        <v>20</v>
      </c>
      <c r="K46" s="60">
        <v>79.8</v>
      </c>
      <c r="L46" s="60">
        <v>79.8</v>
      </c>
      <c r="M46" s="60">
        <v>620</v>
      </c>
      <c r="N46" s="100">
        <v>620</v>
      </c>
      <c r="O46" s="95"/>
      <c r="P46" s="95"/>
      <c r="Q46" s="95"/>
      <c r="R46" s="95"/>
      <c r="S46" s="96"/>
    </row>
    <row r="47" spans="1:19" ht="12.75">
      <c r="A47" s="36">
        <f t="shared" si="12"/>
        <v>15</v>
      </c>
      <c r="B47" s="14" t="s">
        <v>85</v>
      </c>
      <c r="C47" s="67">
        <f aca="true" t="shared" si="14" ref="C47:F55">SUM(G47,K47,O47)</f>
        <v>7.8</v>
      </c>
      <c r="D47" s="67">
        <f t="shared" si="14"/>
        <v>7.8</v>
      </c>
      <c r="E47" s="67">
        <f t="shared" si="14"/>
        <v>56.2</v>
      </c>
      <c r="F47" s="67">
        <f t="shared" si="14"/>
        <v>56.2</v>
      </c>
      <c r="G47" s="60">
        <v>7.8</v>
      </c>
      <c r="H47" s="60">
        <v>7.8</v>
      </c>
      <c r="I47" s="60">
        <v>56.2</v>
      </c>
      <c r="J47" s="60">
        <v>56.2</v>
      </c>
      <c r="K47" s="60"/>
      <c r="L47" s="60"/>
      <c r="M47" s="60"/>
      <c r="N47" s="60"/>
      <c r="O47" s="9"/>
      <c r="P47" s="9"/>
      <c r="Q47" s="9"/>
      <c r="R47" s="9"/>
      <c r="S47" s="5"/>
    </row>
    <row r="48" spans="1:19" ht="12.75">
      <c r="A48" s="36">
        <f t="shared" si="12"/>
        <v>16</v>
      </c>
      <c r="B48" s="14" t="s">
        <v>93</v>
      </c>
      <c r="C48" s="67">
        <f t="shared" si="14"/>
        <v>9.1</v>
      </c>
      <c r="D48" s="67">
        <f t="shared" si="14"/>
        <v>9.1</v>
      </c>
      <c r="E48" s="67">
        <f t="shared" si="14"/>
        <v>62.3</v>
      </c>
      <c r="F48" s="67">
        <f t="shared" si="14"/>
        <v>62.3</v>
      </c>
      <c r="G48" s="60">
        <v>9.1</v>
      </c>
      <c r="H48" s="60">
        <v>9.1</v>
      </c>
      <c r="I48" s="60">
        <v>62.3</v>
      </c>
      <c r="J48" s="60">
        <v>62.3</v>
      </c>
      <c r="K48" s="60"/>
      <c r="L48" s="60"/>
      <c r="M48" s="60"/>
      <c r="N48" s="60"/>
      <c r="O48" s="9"/>
      <c r="P48" s="9"/>
      <c r="Q48" s="9"/>
      <c r="R48" s="9"/>
      <c r="S48" s="5"/>
    </row>
    <row r="49" spans="1:19" ht="12.75">
      <c r="A49" s="36">
        <f t="shared" si="12"/>
        <v>17</v>
      </c>
      <c r="B49" s="14" t="s">
        <v>94</v>
      </c>
      <c r="C49" s="67">
        <f t="shared" si="14"/>
        <v>21</v>
      </c>
      <c r="D49" s="67">
        <f t="shared" si="14"/>
        <v>21</v>
      </c>
      <c r="E49" s="67">
        <f t="shared" si="14"/>
        <v>152.69</v>
      </c>
      <c r="F49" s="67">
        <f t="shared" si="14"/>
        <v>152.69</v>
      </c>
      <c r="G49" s="60"/>
      <c r="H49" s="60"/>
      <c r="I49" s="60"/>
      <c r="J49" s="60"/>
      <c r="K49" s="60">
        <v>21</v>
      </c>
      <c r="L49" s="60">
        <v>21</v>
      </c>
      <c r="M49" s="60">
        <v>152.69</v>
      </c>
      <c r="N49" s="60">
        <v>152.69</v>
      </c>
      <c r="O49" s="9"/>
      <c r="P49" s="9"/>
      <c r="Q49" s="9"/>
      <c r="R49" s="9"/>
      <c r="S49" s="5"/>
    </row>
    <row r="50" spans="1:19" ht="12.75">
      <c r="A50" s="36">
        <f t="shared" si="12"/>
        <v>18</v>
      </c>
      <c r="B50" s="14" t="s">
        <v>95</v>
      </c>
      <c r="C50" s="67">
        <f t="shared" si="14"/>
        <v>25.5</v>
      </c>
      <c r="D50" s="67">
        <f t="shared" si="14"/>
        <v>25.5</v>
      </c>
      <c r="E50" s="67">
        <f t="shared" si="14"/>
        <v>183.6</v>
      </c>
      <c r="F50" s="67">
        <f t="shared" si="14"/>
        <v>183.6</v>
      </c>
      <c r="G50" s="60"/>
      <c r="H50" s="60"/>
      <c r="I50" s="60"/>
      <c r="J50" s="60"/>
      <c r="K50" s="60">
        <v>25.5</v>
      </c>
      <c r="L50" s="60">
        <v>25.5</v>
      </c>
      <c r="M50" s="60">
        <v>183.6</v>
      </c>
      <c r="N50" s="60">
        <v>183.6</v>
      </c>
      <c r="O50" s="9"/>
      <c r="P50" s="9"/>
      <c r="Q50" s="9"/>
      <c r="R50" s="9"/>
      <c r="S50" s="5"/>
    </row>
    <row r="51" spans="1:19" ht="12.75">
      <c r="A51" s="36">
        <f t="shared" si="12"/>
        <v>19</v>
      </c>
      <c r="B51" s="14" t="s">
        <v>96</v>
      </c>
      <c r="C51" s="67">
        <f t="shared" si="14"/>
        <v>6.8</v>
      </c>
      <c r="D51" s="67">
        <f t="shared" si="14"/>
        <v>6.8</v>
      </c>
      <c r="E51" s="67">
        <f t="shared" si="14"/>
        <v>46.51</v>
      </c>
      <c r="F51" s="67">
        <f t="shared" si="14"/>
        <v>46.51</v>
      </c>
      <c r="G51" s="60"/>
      <c r="H51" s="60"/>
      <c r="I51" s="60"/>
      <c r="J51" s="60"/>
      <c r="K51" s="60">
        <v>6.8</v>
      </c>
      <c r="L51" s="60">
        <v>6.8</v>
      </c>
      <c r="M51" s="60">
        <v>46.51</v>
      </c>
      <c r="N51" s="60">
        <v>46.51</v>
      </c>
      <c r="O51" s="9"/>
      <c r="P51" s="9"/>
      <c r="Q51" s="9"/>
      <c r="R51" s="9"/>
      <c r="S51" s="5"/>
    </row>
    <row r="52" spans="1:19" ht="25.5">
      <c r="A52" s="36">
        <f t="shared" si="12"/>
        <v>20</v>
      </c>
      <c r="B52" s="14" t="s">
        <v>102</v>
      </c>
      <c r="C52" s="67">
        <f t="shared" si="14"/>
        <v>1.4</v>
      </c>
      <c r="D52" s="67">
        <f t="shared" si="14"/>
        <v>1.4</v>
      </c>
      <c r="E52" s="67">
        <f t="shared" si="14"/>
        <v>9.4</v>
      </c>
      <c r="F52" s="67">
        <f t="shared" si="14"/>
        <v>9.4</v>
      </c>
      <c r="G52" s="60">
        <v>1.4</v>
      </c>
      <c r="H52" s="60">
        <v>1.4</v>
      </c>
      <c r="I52" s="60">
        <v>9.4</v>
      </c>
      <c r="J52" s="60">
        <v>9.4</v>
      </c>
      <c r="K52" s="60"/>
      <c r="L52" s="60"/>
      <c r="M52" s="60"/>
      <c r="N52" s="60"/>
      <c r="O52" s="9"/>
      <c r="P52" s="9"/>
      <c r="Q52" s="9"/>
      <c r="R52" s="9"/>
      <c r="S52" s="5"/>
    </row>
    <row r="53" spans="1:19" ht="12.75">
      <c r="A53" s="36">
        <f t="shared" si="12"/>
        <v>21</v>
      </c>
      <c r="B53" s="14" t="s">
        <v>104</v>
      </c>
      <c r="C53" s="67">
        <f t="shared" si="14"/>
        <v>5</v>
      </c>
      <c r="D53" s="67">
        <f t="shared" si="14"/>
        <v>5</v>
      </c>
      <c r="E53" s="67">
        <f t="shared" si="14"/>
        <v>28</v>
      </c>
      <c r="F53" s="67">
        <f t="shared" si="14"/>
        <v>28</v>
      </c>
      <c r="G53" s="60">
        <v>5</v>
      </c>
      <c r="H53" s="60">
        <v>5</v>
      </c>
      <c r="I53" s="60">
        <v>28</v>
      </c>
      <c r="J53" s="60">
        <v>28</v>
      </c>
      <c r="K53" s="60"/>
      <c r="L53" s="60"/>
      <c r="M53" s="60"/>
      <c r="N53" s="60"/>
      <c r="O53" s="9"/>
      <c r="P53" s="9"/>
      <c r="Q53" s="9"/>
      <c r="R53" s="9"/>
      <c r="S53" s="5"/>
    </row>
    <row r="54" spans="1:19" ht="12.75">
      <c r="A54" s="36">
        <f t="shared" si="12"/>
        <v>22</v>
      </c>
      <c r="B54" s="92" t="s">
        <v>150</v>
      </c>
      <c r="C54" s="67">
        <f>SUM(G54,K54,O54)</f>
        <v>2.1</v>
      </c>
      <c r="D54" s="67">
        <f>SUM(H54,L54,P54)</f>
        <v>2.1</v>
      </c>
      <c r="E54" s="67">
        <f>SUM(I54,M54,Q54)</f>
        <v>13.7</v>
      </c>
      <c r="F54" s="67">
        <f>SUM(J54,N54,R54)</f>
        <v>13.7</v>
      </c>
      <c r="G54" s="60">
        <v>2.1</v>
      </c>
      <c r="H54" s="60">
        <v>2.1</v>
      </c>
      <c r="I54" s="60">
        <v>13.7</v>
      </c>
      <c r="J54" s="60">
        <v>13.7</v>
      </c>
      <c r="K54" s="52"/>
      <c r="L54" s="52"/>
      <c r="M54" s="52"/>
      <c r="N54" s="52"/>
      <c r="O54" s="9"/>
      <c r="P54" s="9"/>
      <c r="Q54" s="9"/>
      <c r="R54" s="9"/>
      <c r="S54" s="5"/>
    </row>
    <row r="55" spans="1:19" ht="38.25">
      <c r="A55" s="36">
        <f t="shared" si="12"/>
        <v>23</v>
      </c>
      <c r="B55" s="14" t="s">
        <v>145</v>
      </c>
      <c r="C55" s="67">
        <f t="shared" si="14"/>
        <v>0.654</v>
      </c>
      <c r="D55" s="67">
        <f t="shared" si="14"/>
        <v>0.654</v>
      </c>
      <c r="E55" s="67">
        <f t="shared" si="14"/>
        <v>4.52</v>
      </c>
      <c r="F55" s="67">
        <f t="shared" si="14"/>
        <v>4.52</v>
      </c>
      <c r="G55" s="95">
        <v>0.654</v>
      </c>
      <c r="H55" s="95">
        <v>0.654</v>
      </c>
      <c r="I55" s="95">
        <v>4.52</v>
      </c>
      <c r="J55" s="95">
        <v>4.52</v>
      </c>
      <c r="K55" s="52"/>
      <c r="L55" s="52"/>
      <c r="M55" s="52"/>
      <c r="N55" s="52"/>
      <c r="O55" s="9"/>
      <c r="P55" s="9"/>
      <c r="Q55" s="9"/>
      <c r="R55" s="9"/>
      <c r="S55" s="5"/>
    </row>
    <row r="56" spans="1:19" ht="12.75">
      <c r="A56" s="36">
        <f t="shared" si="12"/>
        <v>24</v>
      </c>
      <c r="B56" s="12" t="s">
        <v>117</v>
      </c>
      <c r="C56" s="213">
        <v>118.95</v>
      </c>
      <c r="D56" s="213">
        <v>118.95</v>
      </c>
      <c r="E56" s="213">
        <v>336.1</v>
      </c>
      <c r="F56" s="213">
        <v>336.1</v>
      </c>
      <c r="G56" s="191">
        <v>75.01</v>
      </c>
      <c r="H56" s="191">
        <v>75.01</v>
      </c>
      <c r="I56" s="191">
        <v>559</v>
      </c>
      <c r="J56" s="191">
        <v>559</v>
      </c>
      <c r="K56" s="52"/>
      <c r="L56" s="52"/>
      <c r="M56" s="52"/>
      <c r="N56" s="52"/>
      <c r="O56" s="9"/>
      <c r="P56" s="9"/>
      <c r="Q56" s="9"/>
      <c r="R56" s="9"/>
      <c r="S56" s="5"/>
    </row>
    <row r="57" spans="1:19" ht="12.75">
      <c r="A57" s="36">
        <f t="shared" si="12"/>
        <v>25</v>
      </c>
      <c r="B57" s="10" t="s">
        <v>118</v>
      </c>
      <c r="C57" s="214"/>
      <c r="D57" s="214"/>
      <c r="E57" s="214"/>
      <c r="F57" s="214"/>
      <c r="G57" s="211"/>
      <c r="H57" s="211"/>
      <c r="I57" s="211"/>
      <c r="J57" s="211"/>
      <c r="K57" s="52"/>
      <c r="L57" s="52"/>
      <c r="M57" s="52"/>
      <c r="N57" s="52"/>
      <c r="O57" s="9"/>
      <c r="P57" s="9"/>
      <c r="Q57" s="9"/>
      <c r="R57" s="9"/>
      <c r="S57" s="5"/>
    </row>
    <row r="58" spans="1:19" ht="12.75">
      <c r="A58" s="36">
        <f t="shared" si="12"/>
        <v>26</v>
      </c>
      <c r="B58" s="11" t="s">
        <v>119</v>
      </c>
      <c r="C58" s="214"/>
      <c r="D58" s="214"/>
      <c r="E58" s="214"/>
      <c r="F58" s="214"/>
      <c r="G58" s="211"/>
      <c r="H58" s="211"/>
      <c r="I58" s="211"/>
      <c r="J58" s="211"/>
      <c r="K58" s="52"/>
      <c r="L58" s="52"/>
      <c r="M58" s="52"/>
      <c r="N58" s="52"/>
      <c r="O58" s="9"/>
      <c r="P58" s="9"/>
      <c r="Q58" s="9"/>
      <c r="R58" s="9"/>
      <c r="S58" s="5"/>
    </row>
    <row r="59" spans="1:19" ht="25.5">
      <c r="A59" s="36">
        <f t="shared" si="12"/>
        <v>27</v>
      </c>
      <c r="B59" s="13" t="s">
        <v>120</v>
      </c>
      <c r="C59" s="214"/>
      <c r="D59" s="214"/>
      <c r="E59" s="214"/>
      <c r="F59" s="214"/>
      <c r="G59" s="211"/>
      <c r="H59" s="211"/>
      <c r="I59" s="211"/>
      <c r="J59" s="211"/>
      <c r="K59" s="52"/>
      <c r="L59" s="52"/>
      <c r="M59" s="52"/>
      <c r="N59" s="52"/>
      <c r="O59" s="9"/>
      <c r="P59" s="9"/>
      <c r="Q59" s="9"/>
      <c r="R59" s="9"/>
      <c r="S59" s="5"/>
    </row>
    <row r="60" spans="1:19" ht="12.75">
      <c r="A60" s="36">
        <f t="shared" si="12"/>
        <v>28</v>
      </c>
      <c r="B60" s="14" t="s">
        <v>121</v>
      </c>
      <c r="C60" s="214"/>
      <c r="D60" s="214"/>
      <c r="E60" s="214"/>
      <c r="F60" s="214"/>
      <c r="G60" s="211"/>
      <c r="H60" s="211"/>
      <c r="I60" s="211"/>
      <c r="J60" s="211"/>
      <c r="K60" s="52"/>
      <c r="L60" s="52"/>
      <c r="M60" s="52"/>
      <c r="N60" s="52"/>
      <c r="O60" s="9"/>
      <c r="P60" s="9"/>
      <c r="Q60" s="9"/>
      <c r="R60" s="9"/>
      <c r="S60" s="5"/>
    </row>
    <row r="61" spans="1:19" ht="12.75">
      <c r="A61" s="36">
        <f t="shared" si="12"/>
        <v>29</v>
      </c>
      <c r="B61" s="13" t="s">
        <v>122</v>
      </c>
      <c r="C61" s="215"/>
      <c r="D61" s="215"/>
      <c r="E61" s="215"/>
      <c r="F61" s="215"/>
      <c r="G61" s="212"/>
      <c r="H61" s="212"/>
      <c r="I61" s="212"/>
      <c r="J61" s="212"/>
      <c r="K61" s="52"/>
      <c r="L61" s="52"/>
      <c r="M61" s="52"/>
      <c r="N61" s="52"/>
      <c r="O61" s="9"/>
      <c r="P61" s="9"/>
      <c r="Q61" s="9"/>
      <c r="R61" s="9"/>
      <c r="S61" s="5"/>
    </row>
    <row r="62" spans="1:19" ht="12.75">
      <c r="A62" s="36">
        <f t="shared" si="12"/>
        <v>30</v>
      </c>
      <c r="B62" s="10" t="s">
        <v>123</v>
      </c>
      <c r="C62" s="67">
        <f>SUM(G62,K62,O62)</f>
        <v>4.8</v>
      </c>
      <c r="D62" s="67">
        <f>SUM(H62,L62,P62)</f>
        <v>4.8</v>
      </c>
      <c r="E62" s="67">
        <f>SUM(I62,M62,Q62)</f>
        <v>16.16</v>
      </c>
      <c r="F62" s="67">
        <f>SUM(J62,N62,R62)</f>
        <v>16.16</v>
      </c>
      <c r="G62" s="60">
        <v>4.8</v>
      </c>
      <c r="H62" s="60">
        <v>4.8</v>
      </c>
      <c r="I62" s="60">
        <v>16.16</v>
      </c>
      <c r="J62" s="60">
        <v>16.16</v>
      </c>
      <c r="K62" s="52"/>
      <c r="L62" s="52"/>
      <c r="M62" s="52"/>
      <c r="N62" s="52"/>
      <c r="O62" s="9"/>
      <c r="P62" s="9"/>
      <c r="Q62" s="9"/>
      <c r="R62" s="9"/>
      <c r="S62" s="5"/>
    </row>
    <row r="63" spans="1:19" ht="13.5">
      <c r="A63" s="27">
        <v>4</v>
      </c>
      <c r="B63" s="28" t="s">
        <v>50</v>
      </c>
      <c r="C63" s="49">
        <f aca="true" t="shared" si="15" ref="C63:R63">SUM(C64:C65)</f>
        <v>21.299999999999997</v>
      </c>
      <c r="D63" s="49">
        <f t="shared" si="15"/>
        <v>21.299999999999997</v>
      </c>
      <c r="E63" s="49">
        <f t="shared" si="15"/>
        <v>97.63</v>
      </c>
      <c r="F63" s="49">
        <f t="shared" si="15"/>
        <v>97.63</v>
      </c>
      <c r="G63" s="49">
        <f t="shared" si="15"/>
        <v>21.299999999999997</v>
      </c>
      <c r="H63" s="49">
        <f t="shared" si="15"/>
        <v>21.299999999999997</v>
      </c>
      <c r="I63" s="49">
        <f t="shared" si="15"/>
        <v>97.63</v>
      </c>
      <c r="J63" s="49">
        <f t="shared" si="15"/>
        <v>97.63</v>
      </c>
      <c r="K63" s="49">
        <f t="shared" si="15"/>
        <v>0</v>
      </c>
      <c r="L63" s="49">
        <f t="shared" si="15"/>
        <v>0</v>
      </c>
      <c r="M63" s="49">
        <f t="shared" si="15"/>
        <v>0</v>
      </c>
      <c r="N63" s="49">
        <f t="shared" si="15"/>
        <v>0</v>
      </c>
      <c r="O63" s="29">
        <f t="shared" si="15"/>
        <v>0</v>
      </c>
      <c r="P63" s="29">
        <f t="shared" si="15"/>
        <v>0</v>
      </c>
      <c r="Q63" s="29">
        <f t="shared" si="15"/>
        <v>0</v>
      </c>
      <c r="R63" s="29">
        <f t="shared" si="15"/>
        <v>0</v>
      </c>
      <c r="S63" s="65"/>
    </row>
    <row r="64" spans="1:19" ht="12.75">
      <c r="A64" s="38">
        <v>1</v>
      </c>
      <c r="B64" s="11" t="s">
        <v>124</v>
      </c>
      <c r="C64" s="67">
        <f aca="true" t="shared" si="16" ref="C64:F65">SUM(G64,K64,O64)</f>
        <v>7.1</v>
      </c>
      <c r="D64" s="67">
        <f t="shared" si="16"/>
        <v>7.1</v>
      </c>
      <c r="E64" s="67">
        <f t="shared" si="16"/>
        <v>32.53</v>
      </c>
      <c r="F64" s="67">
        <f t="shared" si="16"/>
        <v>32.53</v>
      </c>
      <c r="G64" s="60">
        <v>7.1</v>
      </c>
      <c r="H64" s="60">
        <v>7.1</v>
      </c>
      <c r="I64" s="60">
        <v>32.53</v>
      </c>
      <c r="J64" s="60">
        <v>32.53</v>
      </c>
      <c r="K64" s="52"/>
      <c r="L64" s="52"/>
      <c r="M64" s="52"/>
      <c r="N64" s="52"/>
      <c r="O64" s="9"/>
      <c r="P64" s="9"/>
      <c r="Q64" s="9"/>
      <c r="R64" s="9"/>
      <c r="S64" s="5"/>
    </row>
    <row r="65" spans="1:19" ht="25.5">
      <c r="A65" s="38">
        <f>A64+1</f>
        <v>2</v>
      </c>
      <c r="B65" s="11" t="s">
        <v>125</v>
      </c>
      <c r="C65" s="67">
        <f t="shared" si="16"/>
        <v>14.2</v>
      </c>
      <c r="D65" s="67">
        <f t="shared" si="16"/>
        <v>14.2</v>
      </c>
      <c r="E65" s="67">
        <f t="shared" si="16"/>
        <v>65.1</v>
      </c>
      <c r="F65" s="67">
        <f t="shared" si="16"/>
        <v>65.1</v>
      </c>
      <c r="G65" s="60">
        <v>14.2</v>
      </c>
      <c r="H65" s="60">
        <v>14.2</v>
      </c>
      <c r="I65" s="60">
        <v>65.1</v>
      </c>
      <c r="J65" s="60">
        <v>65.1</v>
      </c>
      <c r="K65" s="52"/>
      <c r="L65" s="52"/>
      <c r="M65" s="52"/>
      <c r="N65" s="52"/>
      <c r="O65" s="9"/>
      <c r="P65" s="9"/>
      <c r="Q65" s="9"/>
      <c r="R65" s="9"/>
      <c r="S65" s="5"/>
    </row>
    <row r="66" spans="1:19" ht="27">
      <c r="A66" s="27">
        <v>5</v>
      </c>
      <c r="B66" s="28" t="s">
        <v>49</v>
      </c>
      <c r="C66" s="49">
        <f aca="true" t="shared" si="17" ref="C66:R66">SUM(C67:C67)</f>
        <v>21.3</v>
      </c>
      <c r="D66" s="49">
        <f t="shared" si="17"/>
        <v>21.3</v>
      </c>
      <c r="E66" s="49">
        <f t="shared" si="17"/>
        <v>144.4</v>
      </c>
      <c r="F66" s="49">
        <f t="shared" si="17"/>
        <v>144.4</v>
      </c>
      <c r="G66" s="49">
        <f t="shared" si="17"/>
        <v>21.3</v>
      </c>
      <c r="H66" s="49">
        <f t="shared" si="17"/>
        <v>21.3</v>
      </c>
      <c r="I66" s="49">
        <f t="shared" si="17"/>
        <v>144.4</v>
      </c>
      <c r="J66" s="49">
        <f t="shared" si="17"/>
        <v>144.4</v>
      </c>
      <c r="K66" s="49">
        <f t="shared" si="17"/>
        <v>0</v>
      </c>
      <c r="L66" s="49">
        <f t="shared" si="17"/>
        <v>0</v>
      </c>
      <c r="M66" s="49">
        <f t="shared" si="17"/>
        <v>0</v>
      </c>
      <c r="N66" s="49">
        <f t="shared" si="17"/>
        <v>0</v>
      </c>
      <c r="O66" s="29">
        <f t="shared" si="17"/>
        <v>0</v>
      </c>
      <c r="P66" s="29">
        <f t="shared" si="17"/>
        <v>0</v>
      </c>
      <c r="Q66" s="29">
        <f t="shared" si="17"/>
        <v>0</v>
      </c>
      <c r="R66" s="29">
        <f t="shared" si="17"/>
        <v>0</v>
      </c>
      <c r="S66" s="65"/>
    </row>
    <row r="67" spans="1:19" ht="25.5">
      <c r="A67" s="39">
        <v>1</v>
      </c>
      <c r="B67" s="14" t="s">
        <v>100</v>
      </c>
      <c r="C67" s="67">
        <f>SUM(G67,K67,O67)</f>
        <v>21.3</v>
      </c>
      <c r="D67" s="67">
        <f>SUM(H67,L67,P67)</f>
        <v>21.3</v>
      </c>
      <c r="E67" s="67">
        <f>SUM(I67,M67,Q67)</f>
        <v>144.4</v>
      </c>
      <c r="F67" s="67">
        <f>SUM(J67,N67,R67)</f>
        <v>144.4</v>
      </c>
      <c r="G67" s="60">
        <v>21.3</v>
      </c>
      <c r="H67" s="60">
        <v>21.3</v>
      </c>
      <c r="I67" s="60">
        <v>144.4</v>
      </c>
      <c r="J67" s="60">
        <v>144.4</v>
      </c>
      <c r="K67" s="52"/>
      <c r="L67" s="52"/>
      <c r="M67" s="52"/>
      <c r="N67" s="52"/>
      <c r="O67" s="9"/>
      <c r="P67" s="9"/>
      <c r="Q67" s="9"/>
      <c r="R67" s="9"/>
      <c r="S67" s="5"/>
    </row>
  </sheetData>
  <sheetProtection/>
  <mergeCells count="27">
    <mergeCell ref="A2:L2"/>
    <mergeCell ref="A3:A8"/>
    <mergeCell ref="B3:S3"/>
    <mergeCell ref="B4:B8"/>
    <mergeCell ref="C4:R4"/>
    <mergeCell ref="S4:S8"/>
    <mergeCell ref="C5:F6"/>
    <mergeCell ref="G5:R5"/>
    <mergeCell ref="G6:J6"/>
    <mergeCell ref="K6:N6"/>
    <mergeCell ref="O6:R6"/>
    <mergeCell ref="C7:D7"/>
    <mergeCell ref="E7:F7"/>
    <mergeCell ref="G7:H7"/>
    <mergeCell ref="I7:J7"/>
    <mergeCell ref="K7:L7"/>
    <mergeCell ref="M7:N7"/>
    <mergeCell ref="O7:P7"/>
    <mergeCell ref="Q7:R7"/>
    <mergeCell ref="J56:J61"/>
    <mergeCell ref="E56:E61"/>
    <mergeCell ref="F56:F61"/>
    <mergeCell ref="G56:G61"/>
    <mergeCell ref="H56:H61"/>
    <mergeCell ref="C56:C61"/>
    <mergeCell ref="D56:D61"/>
    <mergeCell ref="I56:I61"/>
  </mergeCells>
  <conditionalFormatting sqref="C64:F65 C62:F62 C67:F67 C33:F55 C31:F31 C10:F21 C23:F29">
    <cfRule type="cellIs" priority="52" dxfId="5" operator="equal" stopIfTrue="1">
      <formula>0</formula>
    </cfRule>
  </conditionalFormatting>
  <conditionalFormatting sqref="C55:F55">
    <cfRule type="cellIs" priority="10" dxfId="5" operator="equal" stopIfTrue="1">
      <formula>0</formula>
    </cfRule>
  </conditionalFormatting>
  <conditionalFormatting sqref="C10:F10">
    <cfRule type="cellIs" priority="9" dxfId="5" operator="equal" stopIfTrue="1">
      <formula>0</formula>
    </cfRule>
  </conditionalFormatting>
  <conditionalFormatting sqref="C37:F37">
    <cfRule type="cellIs" priority="8" dxfId="5" operator="equal" stopIfTrue="1">
      <formula>0</formula>
    </cfRule>
  </conditionalFormatting>
  <conditionalFormatting sqref="C13:F13">
    <cfRule type="cellIs" priority="7" dxfId="5" operator="equal" stopIfTrue="1">
      <formula>0</formula>
    </cfRule>
  </conditionalFormatting>
  <conditionalFormatting sqref="C19:F19">
    <cfRule type="cellIs" priority="6" dxfId="5" operator="equal" stopIfTrue="1">
      <formula>0</formula>
    </cfRule>
  </conditionalFormatting>
  <conditionalFormatting sqref="C46:F46">
    <cfRule type="cellIs" priority="5" dxfId="5" operator="equal" stopIfTrue="1">
      <formula>0</formula>
    </cfRule>
  </conditionalFormatting>
  <conditionalFormatting sqref="C46:F46">
    <cfRule type="cellIs" priority="4" dxfId="5" operator="equal" stopIfTrue="1">
      <formula>0</formula>
    </cfRule>
  </conditionalFormatting>
  <conditionalFormatting sqref="C24:F24">
    <cfRule type="cellIs" priority="3" dxfId="5" operator="equal" stopIfTrue="1">
      <formula>0</formula>
    </cfRule>
  </conditionalFormatting>
  <conditionalFormatting sqref="C25:F25">
    <cfRule type="cellIs" priority="2" dxfId="5" operator="equal" stopIfTrue="1">
      <formula>0</formula>
    </cfRule>
  </conditionalFormatting>
  <conditionalFormatting sqref="C53:F53">
    <cfRule type="cellIs" priority="1" dxfId="5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4">
      <pane xSplit="2" ySplit="6" topLeftCell="C3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J44" sqref="J44:J48"/>
    </sheetView>
  </sheetViews>
  <sheetFormatPr defaultColWidth="9.00390625" defaultRowHeight="12.75"/>
  <cols>
    <col min="1" max="1" width="6.125" style="1" customWidth="1"/>
    <col min="2" max="2" width="40.625" style="1" customWidth="1"/>
    <col min="3" max="6" width="12.125" style="18" customWidth="1"/>
    <col min="7" max="10" width="9.875" style="18" customWidth="1"/>
    <col min="11" max="14" width="10.00390625" style="18" customWidth="1"/>
    <col min="15" max="18" width="9.875" style="18" customWidth="1"/>
    <col min="19" max="19" width="15.125" style="18" customWidth="1"/>
    <col min="20" max="16384" width="9.125" style="1" customWidth="1"/>
  </cols>
  <sheetData>
    <row r="1" spans="19:20" ht="13.5">
      <c r="S1" s="21" t="s">
        <v>6</v>
      </c>
      <c r="T1" s="19"/>
    </row>
    <row r="2" spans="1:16" ht="130.5" customHeight="1">
      <c r="A2" s="231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22" ht="13.5">
      <c r="A3" s="203" t="s">
        <v>14</v>
      </c>
      <c r="B3" s="220" t="s">
        <v>156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64"/>
      <c r="U3" s="64"/>
      <c r="V3" s="64"/>
    </row>
    <row r="4" spans="1:19" ht="12.75" customHeight="1">
      <c r="A4" s="203"/>
      <c r="B4" s="222" t="s">
        <v>45</v>
      </c>
      <c r="C4" s="197" t="s">
        <v>19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221" t="s">
        <v>30</v>
      </c>
    </row>
    <row r="5" spans="1:19" ht="12.75" customHeight="1">
      <c r="A5" s="203"/>
      <c r="B5" s="222"/>
      <c r="C5" s="197" t="s">
        <v>23</v>
      </c>
      <c r="D5" s="197"/>
      <c r="E5" s="197"/>
      <c r="F5" s="197"/>
      <c r="G5" s="197" t="s">
        <v>24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222"/>
    </row>
    <row r="6" spans="1:19" ht="42.75" customHeight="1">
      <c r="A6" s="203"/>
      <c r="B6" s="222"/>
      <c r="C6" s="197"/>
      <c r="D6" s="197"/>
      <c r="E6" s="197"/>
      <c r="F6" s="197"/>
      <c r="G6" s="197" t="s">
        <v>2</v>
      </c>
      <c r="H6" s="197"/>
      <c r="I6" s="197"/>
      <c r="J6" s="197"/>
      <c r="K6" s="197" t="s">
        <v>165</v>
      </c>
      <c r="L6" s="197"/>
      <c r="M6" s="197"/>
      <c r="N6" s="197"/>
      <c r="O6" s="197" t="s">
        <v>25</v>
      </c>
      <c r="P6" s="197"/>
      <c r="Q6" s="197"/>
      <c r="R6" s="197"/>
      <c r="S6" s="222"/>
    </row>
    <row r="7" spans="1:19" ht="12.75">
      <c r="A7" s="203"/>
      <c r="B7" s="222"/>
      <c r="C7" s="204" t="s">
        <v>26</v>
      </c>
      <c r="D7" s="204"/>
      <c r="E7" s="230" t="s">
        <v>22</v>
      </c>
      <c r="F7" s="230"/>
      <c r="G7" s="204" t="s">
        <v>26</v>
      </c>
      <c r="H7" s="204"/>
      <c r="I7" s="230" t="s">
        <v>22</v>
      </c>
      <c r="J7" s="230"/>
      <c r="K7" s="197" t="s">
        <v>55</v>
      </c>
      <c r="L7" s="197"/>
      <c r="M7" s="197" t="s">
        <v>56</v>
      </c>
      <c r="N7" s="197"/>
      <c r="O7" s="204" t="s">
        <v>26</v>
      </c>
      <c r="P7" s="204"/>
      <c r="Q7" s="230" t="s">
        <v>22</v>
      </c>
      <c r="R7" s="230"/>
      <c r="S7" s="222"/>
    </row>
    <row r="8" spans="1:19" ht="12.75">
      <c r="A8" s="203"/>
      <c r="B8" s="223"/>
      <c r="C8" s="23" t="s">
        <v>18</v>
      </c>
      <c r="D8" s="22" t="s">
        <v>12</v>
      </c>
      <c r="E8" s="23" t="s">
        <v>18</v>
      </c>
      <c r="F8" s="22" t="s">
        <v>12</v>
      </c>
      <c r="G8" s="23" t="s">
        <v>18</v>
      </c>
      <c r="H8" s="22" t="s">
        <v>12</v>
      </c>
      <c r="I8" s="23" t="s">
        <v>18</v>
      </c>
      <c r="J8" s="22" t="s">
        <v>12</v>
      </c>
      <c r="K8" s="23" t="s">
        <v>18</v>
      </c>
      <c r="L8" s="22" t="s">
        <v>12</v>
      </c>
      <c r="M8" s="23" t="s">
        <v>18</v>
      </c>
      <c r="N8" s="22" t="s">
        <v>12</v>
      </c>
      <c r="O8" s="23" t="s">
        <v>18</v>
      </c>
      <c r="P8" s="22" t="s">
        <v>12</v>
      </c>
      <c r="Q8" s="23" t="s">
        <v>18</v>
      </c>
      <c r="R8" s="22" t="s">
        <v>12</v>
      </c>
      <c r="S8" s="223"/>
    </row>
    <row r="9" spans="1:22" ht="13.5">
      <c r="A9" s="27">
        <v>1</v>
      </c>
      <c r="B9" s="28" t="s">
        <v>46</v>
      </c>
      <c r="C9" s="49">
        <f>SUM(C10:C31)</f>
        <v>1191.2399999999998</v>
      </c>
      <c r="D9" s="49">
        <f aca="true" t="shared" si="0" ref="D9:R9">SUM(D10:D31)</f>
        <v>874.19</v>
      </c>
      <c r="E9" s="49">
        <f t="shared" si="0"/>
        <v>2661.28619</v>
      </c>
      <c r="F9" s="49">
        <f t="shared" si="0"/>
        <v>2559.1861899999994</v>
      </c>
      <c r="G9" s="49">
        <f t="shared" si="0"/>
        <v>1165.76</v>
      </c>
      <c r="H9" s="49">
        <f t="shared" si="0"/>
        <v>848.71</v>
      </c>
      <c r="I9" s="49">
        <f t="shared" si="0"/>
        <v>2681.291</v>
      </c>
      <c r="J9" s="49">
        <f t="shared" si="0"/>
        <v>2579.191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 t="shared" si="0"/>
        <v>0</v>
      </c>
      <c r="O9" s="49">
        <f t="shared" si="0"/>
        <v>26.3</v>
      </c>
      <c r="P9" s="49">
        <f t="shared" si="0"/>
        <v>26.3</v>
      </c>
      <c r="Q9" s="49">
        <f t="shared" si="0"/>
        <v>3.4</v>
      </c>
      <c r="R9" s="49">
        <f t="shared" si="0"/>
        <v>3.4</v>
      </c>
      <c r="S9" s="101"/>
      <c r="T9" s="69"/>
      <c r="U9" s="69"/>
      <c r="V9" s="69"/>
    </row>
    <row r="10" spans="1:19" ht="12.75">
      <c r="A10" s="31">
        <v>1</v>
      </c>
      <c r="B10" s="14" t="s">
        <v>80</v>
      </c>
      <c r="C10" s="94">
        <f aca="true" t="shared" si="1" ref="C10:F17">SUM(G10,K10,O10)</f>
        <v>25</v>
      </c>
      <c r="D10" s="94">
        <f t="shared" si="1"/>
        <v>25</v>
      </c>
      <c r="E10" s="94">
        <f t="shared" si="1"/>
        <v>54</v>
      </c>
      <c r="F10" s="94">
        <f t="shared" si="1"/>
        <v>54</v>
      </c>
      <c r="G10" s="73">
        <v>25</v>
      </c>
      <c r="H10" s="74">
        <v>25</v>
      </c>
      <c r="I10" s="73">
        <v>54</v>
      </c>
      <c r="J10" s="74">
        <v>54</v>
      </c>
      <c r="K10" s="74"/>
      <c r="L10" s="74"/>
      <c r="M10" s="74"/>
      <c r="N10" s="74"/>
      <c r="O10" s="73"/>
      <c r="P10" s="74"/>
      <c r="Q10" s="73"/>
      <c r="R10" s="74"/>
      <c r="S10" s="74"/>
    </row>
    <row r="11" spans="1:19" s="85" customFormat="1" ht="12.75">
      <c r="A11" s="31">
        <v>2</v>
      </c>
      <c r="B11" s="14" t="s">
        <v>140</v>
      </c>
      <c r="C11" s="94">
        <f t="shared" si="1"/>
        <v>48.49</v>
      </c>
      <c r="D11" s="94">
        <f aca="true" t="shared" si="2" ref="D11:F13">SUM(H11,L11,P11)</f>
        <v>48.49</v>
      </c>
      <c r="E11" s="94">
        <f t="shared" si="2"/>
        <v>134.788</v>
      </c>
      <c r="F11" s="94">
        <f t="shared" si="2"/>
        <v>134.788</v>
      </c>
      <c r="G11" s="77">
        <v>48.49</v>
      </c>
      <c r="H11" s="78">
        <v>48.49</v>
      </c>
      <c r="I11" s="77">
        <v>134.788</v>
      </c>
      <c r="J11" s="78">
        <v>134.788</v>
      </c>
      <c r="K11" s="78"/>
      <c r="L11" s="78"/>
      <c r="M11" s="78"/>
      <c r="N11" s="78"/>
      <c r="O11" s="77"/>
      <c r="P11" s="78"/>
      <c r="Q11" s="77"/>
      <c r="R11" s="78"/>
      <c r="S11" s="78"/>
    </row>
    <row r="12" spans="1:19" ht="12.75">
      <c r="A12" s="31">
        <v>3</v>
      </c>
      <c r="B12" s="14" t="s">
        <v>142</v>
      </c>
      <c r="C12" s="94">
        <f>SUM(G12,K12,O12)</f>
        <v>20</v>
      </c>
      <c r="D12" s="94">
        <f>SUM(H12,L12,P12)</f>
        <v>20</v>
      </c>
      <c r="E12" s="94">
        <f>SUM(I12,M12,Q12)</f>
        <v>75.03</v>
      </c>
      <c r="F12" s="94">
        <f>SUM(J12,N12,R12)</f>
        <v>75.03</v>
      </c>
      <c r="G12" s="77">
        <v>20</v>
      </c>
      <c r="H12" s="78">
        <v>20</v>
      </c>
      <c r="I12" s="77">
        <v>75.03</v>
      </c>
      <c r="J12" s="78">
        <v>75.03</v>
      </c>
      <c r="K12" s="78"/>
      <c r="L12" s="78"/>
      <c r="M12" s="78"/>
      <c r="N12" s="78"/>
      <c r="O12" s="77"/>
      <c r="P12" s="78"/>
      <c r="Q12" s="77"/>
      <c r="R12" s="78"/>
      <c r="S12" s="74"/>
    </row>
    <row r="13" spans="1:19" ht="12.75">
      <c r="A13" s="31">
        <v>4</v>
      </c>
      <c r="B13" s="14" t="s">
        <v>143</v>
      </c>
      <c r="C13" s="94">
        <f t="shared" si="1"/>
        <v>36.9</v>
      </c>
      <c r="D13" s="94">
        <f t="shared" si="2"/>
        <v>36.9</v>
      </c>
      <c r="E13" s="94">
        <f t="shared" si="2"/>
        <v>55.4</v>
      </c>
      <c r="F13" s="94">
        <f t="shared" si="2"/>
        <v>55.4</v>
      </c>
      <c r="G13" s="77">
        <v>29.1</v>
      </c>
      <c r="H13" s="78">
        <v>29.1</v>
      </c>
      <c r="I13" s="77">
        <v>54.3</v>
      </c>
      <c r="J13" s="78">
        <v>54.3</v>
      </c>
      <c r="K13" s="78"/>
      <c r="L13" s="78"/>
      <c r="M13" s="78"/>
      <c r="N13" s="78"/>
      <c r="O13" s="77">
        <v>7.8</v>
      </c>
      <c r="P13" s="78">
        <v>7.8</v>
      </c>
      <c r="Q13" s="77">
        <v>1.1</v>
      </c>
      <c r="R13" s="78">
        <v>1.1</v>
      </c>
      <c r="S13" s="74"/>
    </row>
    <row r="14" spans="1:19" ht="12.75" customHeight="1">
      <c r="A14" s="31">
        <v>5</v>
      </c>
      <c r="B14" s="14" t="s">
        <v>68</v>
      </c>
      <c r="C14" s="94">
        <f t="shared" si="1"/>
        <v>29.5</v>
      </c>
      <c r="D14" s="94">
        <f t="shared" si="1"/>
        <v>29.5</v>
      </c>
      <c r="E14" s="94">
        <f t="shared" si="1"/>
        <v>45</v>
      </c>
      <c r="F14" s="94">
        <f t="shared" si="1"/>
        <v>45</v>
      </c>
      <c r="G14" s="60">
        <v>29.5</v>
      </c>
      <c r="H14" s="60">
        <v>29.5</v>
      </c>
      <c r="I14" s="60">
        <v>45</v>
      </c>
      <c r="J14" s="78">
        <v>45</v>
      </c>
      <c r="K14" s="78"/>
      <c r="L14" s="78"/>
      <c r="M14" s="78"/>
      <c r="N14" s="78"/>
      <c r="O14" s="77"/>
      <c r="P14" s="78"/>
      <c r="Q14" s="77"/>
      <c r="R14" s="78"/>
      <c r="S14" s="74"/>
    </row>
    <row r="15" spans="1:19" ht="12.75">
      <c r="A15" s="31">
        <v>6</v>
      </c>
      <c r="B15" s="14" t="s">
        <v>71</v>
      </c>
      <c r="C15" s="94">
        <f t="shared" si="1"/>
        <v>48.260000000000005</v>
      </c>
      <c r="D15" s="94">
        <f t="shared" si="1"/>
        <v>48.260000000000005</v>
      </c>
      <c r="E15" s="94">
        <f t="shared" si="1"/>
        <v>50.339999999999996</v>
      </c>
      <c r="F15" s="94">
        <f t="shared" si="1"/>
        <v>50.339999999999996</v>
      </c>
      <c r="G15" s="77">
        <v>29.76</v>
      </c>
      <c r="H15" s="78">
        <v>29.76</v>
      </c>
      <c r="I15" s="77">
        <v>48.04</v>
      </c>
      <c r="J15" s="78">
        <v>48.04</v>
      </c>
      <c r="K15" s="78"/>
      <c r="L15" s="78"/>
      <c r="M15" s="78"/>
      <c r="N15" s="78"/>
      <c r="O15" s="77">
        <v>18.5</v>
      </c>
      <c r="P15" s="78">
        <v>18.5</v>
      </c>
      <c r="Q15" s="77">
        <v>2.3</v>
      </c>
      <c r="R15" s="78">
        <v>2.3</v>
      </c>
      <c r="S15" s="74"/>
    </row>
    <row r="16" spans="1:19" ht="12.75">
      <c r="A16" s="31">
        <v>7</v>
      </c>
      <c r="B16" s="14" t="s">
        <v>75</v>
      </c>
      <c r="C16" s="94">
        <f t="shared" si="1"/>
        <v>84</v>
      </c>
      <c r="D16" s="94">
        <f t="shared" si="1"/>
        <v>0</v>
      </c>
      <c r="E16" s="94">
        <f t="shared" si="1"/>
        <v>205</v>
      </c>
      <c r="F16" s="94">
        <f t="shared" si="1"/>
        <v>205</v>
      </c>
      <c r="G16" s="77">
        <v>84</v>
      </c>
      <c r="H16" s="78"/>
      <c r="I16" s="77">
        <v>205</v>
      </c>
      <c r="J16" s="78">
        <v>205</v>
      </c>
      <c r="K16" s="78"/>
      <c r="L16" s="78"/>
      <c r="M16" s="78"/>
      <c r="N16" s="78"/>
      <c r="O16" s="77"/>
      <c r="P16" s="78"/>
      <c r="Q16" s="77"/>
      <c r="R16" s="78"/>
      <c r="S16" s="74"/>
    </row>
    <row r="17" spans="1:19" ht="12.75">
      <c r="A17" s="31">
        <v>8</v>
      </c>
      <c r="B17" s="14" t="s">
        <v>83</v>
      </c>
      <c r="C17" s="94">
        <f t="shared" si="1"/>
        <v>197</v>
      </c>
      <c r="D17" s="94">
        <f t="shared" si="1"/>
        <v>0</v>
      </c>
      <c r="E17" s="94">
        <f t="shared" si="1"/>
        <v>381</v>
      </c>
      <c r="F17" s="94">
        <f t="shared" si="1"/>
        <v>381</v>
      </c>
      <c r="G17" s="77">
        <v>197</v>
      </c>
      <c r="H17" s="78"/>
      <c r="I17" s="77">
        <v>381</v>
      </c>
      <c r="J17" s="78">
        <v>381</v>
      </c>
      <c r="K17" s="78"/>
      <c r="L17" s="78"/>
      <c r="M17" s="78"/>
      <c r="N17" s="78"/>
      <c r="O17" s="77"/>
      <c r="P17" s="78"/>
      <c r="Q17" s="77"/>
      <c r="R17" s="78"/>
      <c r="S17" s="74"/>
    </row>
    <row r="18" spans="1:19" ht="12.75">
      <c r="A18" s="31">
        <v>9</v>
      </c>
      <c r="B18" s="14" t="s">
        <v>88</v>
      </c>
      <c r="C18" s="94">
        <v>19.83</v>
      </c>
      <c r="D18" s="94">
        <v>19.83</v>
      </c>
      <c r="E18" s="94">
        <v>50.74519</v>
      </c>
      <c r="F18" s="94">
        <v>50.74519</v>
      </c>
      <c r="G18" s="78">
        <v>20</v>
      </c>
      <c r="H18" s="78">
        <v>20</v>
      </c>
      <c r="I18" s="78">
        <v>53.51</v>
      </c>
      <c r="J18" s="78">
        <v>53.51</v>
      </c>
      <c r="K18" s="78"/>
      <c r="L18" s="78"/>
      <c r="M18" s="78"/>
      <c r="N18" s="78"/>
      <c r="O18" s="77"/>
      <c r="P18" s="78"/>
      <c r="Q18" s="77"/>
      <c r="R18" s="78"/>
      <c r="S18" s="74"/>
    </row>
    <row r="19" spans="1:19" ht="12.75">
      <c r="A19" s="31">
        <v>10</v>
      </c>
      <c r="B19" s="14" t="s">
        <v>101</v>
      </c>
      <c r="C19" s="94">
        <f aca="true" t="shared" si="3" ref="C19:F21">SUM(G19,K19,O19)</f>
        <v>75.7</v>
      </c>
      <c r="D19" s="94">
        <f t="shared" si="3"/>
        <v>75.7</v>
      </c>
      <c r="E19" s="94">
        <f t="shared" si="3"/>
        <v>250.8</v>
      </c>
      <c r="F19" s="94">
        <f t="shared" si="3"/>
        <v>250.8</v>
      </c>
      <c r="G19" s="77">
        <v>75.7</v>
      </c>
      <c r="H19" s="78">
        <v>75.7</v>
      </c>
      <c r="I19" s="77">
        <v>250.8</v>
      </c>
      <c r="J19" s="78">
        <v>250.8</v>
      </c>
      <c r="K19" s="78"/>
      <c r="L19" s="78"/>
      <c r="M19" s="78"/>
      <c r="N19" s="78"/>
      <c r="O19" s="77"/>
      <c r="P19" s="78"/>
      <c r="Q19" s="77"/>
      <c r="R19" s="78"/>
      <c r="S19" s="74"/>
    </row>
    <row r="20" spans="1:19" ht="12.75">
      <c r="A20" s="31">
        <v>11</v>
      </c>
      <c r="B20" s="14" t="s">
        <v>105</v>
      </c>
      <c r="C20" s="67">
        <f t="shared" si="3"/>
        <v>12.3</v>
      </c>
      <c r="D20" s="67">
        <f t="shared" si="3"/>
        <v>12.3</v>
      </c>
      <c r="E20" s="67">
        <f t="shared" si="3"/>
        <v>81.1</v>
      </c>
      <c r="F20" s="67">
        <f t="shared" si="3"/>
        <v>81.1</v>
      </c>
      <c r="G20" s="60">
        <v>12.3</v>
      </c>
      <c r="H20" s="60">
        <v>12.3</v>
      </c>
      <c r="I20" s="60">
        <v>81.1</v>
      </c>
      <c r="J20" s="60">
        <v>81.1</v>
      </c>
      <c r="K20" s="78"/>
      <c r="L20" s="78"/>
      <c r="M20" s="78"/>
      <c r="N20" s="78"/>
      <c r="O20" s="77"/>
      <c r="P20" s="78"/>
      <c r="Q20" s="77"/>
      <c r="R20" s="78"/>
      <c r="S20" s="74"/>
    </row>
    <row r="21" spans="1:19" ht="12.75">
      <c r="A21" s="31">
        <v>12</v>
      </c>
      <c r="B21" s="14" t="s">
        <v>106</v>
      </c>
      <c r="C21" s="94">
        <f t="shared" si="3"/>
        <v>36.05</v>
      </c>
      <c r="D21" s="94">
        <f t="shared" si="3"/>
        <v>0</v>
      </c>
      <c r="E21" s="94">
        <f t="shared" si="3"/>
        <v>102.1</v>
      </c>
      <c r="F21" s="94">
        <f t="shared" si="3"/>
        <v>0</v>
      </c>
      <c r="G21" s="77">
        <v>36.05</v>
      </c>
      <c r="H21" s="78"/>
      <c r="I21" s="77">
        <v>102.1</v>
      </c>
      <c r="J21" s="78"/>
      <c r="K21" s="78"/>
      <c r="L21" s="78"/>
      <c r="M21" s="78"/>
      <c r="N21" s="78"/>
      <c r="O21" s="77"/>
      <c r="P21" s="78"/>
      <c r="Q21" s="77"/>
      <c r="R21" s="78"/>
      <c r="S21" s="74"/>
    </row>
    <row r="22" spans="1:19" s="294" customFormat="1" ht="12.75">
      <c r="A22" s="295">
        <v>13</v>
      </c>
      <c r="B22" s="287" t="s">
        <v>144</v>
      </c>
      <c r="C22" s="291">
        <f>SUM(G22,K22,O22)</f>
        <v>23.8</v>
      </c>
      <c r="D22" s="291">
        <f>SUM(H22,L22,P22)</f>
        <v>23.8</v>
      </c>
      <c r="E22" s="291">
        <f>SUM(I22,M22,Q22)</f>
        <v>50.352</v>
      </c>
      <c r="F22" s="291">
        <f>SUM(J22,N22,R22)</f>
        <v>50.352</v>
      </c>
      <c r="G22" s="290">
        <v>23.8</v>
      </c>
      <c r="H22" s="291">
        <v>23.8</v>
      </c>
      <c r="I22" s="291">
        <v>50.352</v>
      </c>
      <c r="J22" s="291">
        <v>50.352</v>
      </c>
      <c r="K22" s="291"/>
      <c r="L22" s="291"/>
      <c r="M22" s="291"/>
      <c r="N22" s="291"/>
      <c r="O22" s="290"/>
      <c r="P22" s="291"/>
      <c r="Q22" s="290"/>
      <c r="R22" s="291"/>
      <c r="S22" s="291"/>
    </row>
    <row r="23" spans="1:19" s="294" customFormat="1" ht="12.75">
      <c r="A23" s="295"/>
      <c r="B23" s="287" t="s">
        <v>81</v>
      </c>
      <c r="C23" s="291">
        <f>SUM(G23,K23,O23)</f>
        <v>36</v>
      </c>
      <c r="D23" s="291">
        <f>SUM(H23,L23,P23)</f>
        <v>36</v>
      </c>
      <c r="E23" s="291">
        <f>SUM(I23,M23,Q23)</f>
        <v>62.35</v>
      </c>
      <c r="F23" s="291">
        <f>SUM(J23,N23,R23)</f>
        <v>62.35</v>
      </c>
      <c r="G23" s="290">
        <v>36</v>
      </c>
      <c r="H23" s="291">
        <v>36</v>
      </c>
      <c r="I23" s="291">
        <v>62.35</v>
      </c>
      <c r="J23" s="291">
        <v>62.35</v>
      </c>
      <c r="K23" s="291"/>
      <c r="L23" s="291"/>
      <c r="M23" s="291"/>
      <c r="N23" s="291"/>
      <c r="O23" s="290"/>
      <c r="P23" s="291"/>
      <c r="Q23" s="290"/>
      <c r="R23" s="291"/>
      <c r="S23" s="291"/>
    </row>
    <row r="24" spans="1:19" ht="25.5">
      <c r="A24" s="31">
        <v>15</v>
      </c>
      <c r="B24" s="8" t="s">
        <v>107</v>
      </c>
      <c r="C24" s="94">
        <f aca="true" t="shared" si="4" ref="C24:F27">SUM(G24,K24,O24)</f>
        <v>18.5</v>
      </c>
      <c r="D24" s="94">
        <f t="shared" si="4"/>
        <v>18.5</v>
      </c>
      <c r="E24" s="94">
        <f t="shared" si="4"/>
        <v>40.02</v>
      </c>
      <c r="F24" s="94">
        <f t="shared" si="4"/>
        <v>40.02</v>
      </c>
      <c r="G24" s="77">
        <v>18.5</v>
      </c>
      <c r="H24" s="77">
        <v>18.5</v>
      </c>
      <c r="I24" s="77">
        <v>40.02</v>
      </c>
      <c r="J24" s="77">
        <v>40.02</v>
      </c>
      <c r="K24" s="190"/>
      <c r="L24" s="78"/>
      <c r="M24" s="78"/>
      <c r="N24" s="78"/>
      <c r="O24" s="77"/>
      <c r="P24" s="78"/>
      <c r="Q24" s="77"/>
      <c r="R24" s="78"/>
      <c r="S24" s="74"/>
    </row>
    <row r="25" spans="1:19" ht="25.5">
      <c r="A25" s="31">
        <v>16</v>
      </c>
      <c r="B25" s="8" t="s">
        <v>108</v>
      </c>
      <c r="C25" s="94">
        <f t="shared" si="4"/>
        <v>79.56</v>
      </c>
      <c r="D25" s="94">
        <f t="shared" si="4"/>
        <v>79.56</v>
      </c>
      <c r="E25" s="94">
        <f t="shared" si="4"/>
        <v>172.1</v>
      </c>
      <c r="F25" s="94">
        <f t="shared" si="4"/>
        <v>172.1</v>
      </c>
      <c r="G25" s="73">
        <v>79.56</v>
      </c>
      <c r="H25" s="73">
        <v>79.56</v>
      </c>
      <c r="I25" s="73">
        <v>172.1</v>
      </c>
      <c r="J25" s="73">
        <v>172.1</v>
      </c>
      <c r="K25" s="187"/>
      <c r="L25" s="74"/>
      <c r="M25" s="74"/>
      <c r="N25" s="74"/>
      <c r="O25" s="73"/>
      <c r="P25" s="74"/>
      <c r="Q25" s="73"/>
      <c r="R25" s="74"/>
      <c r="S25" s="74"/>
    </row>
    <row r="26" spans="1:19" ht="25.5">
      <c r="A26" s="31">
        <v>17</v>
      </c>
      <c r="B26" s="8" t="s">
        <v>109</v>
      </c>
      <c r="C26" s="94">
        <f t="shared" si="4"/>
        <v>147</v>
      </c>
      <c r="D26" s="94">
        <f t="shared" si="4"/>
        <v>147</v>
      </c>
      <c r="E26" s="94">
        <f t="shared" si="4"/>
        <v>317.961</v>
      </c>
      <c r="F26" s="94">
        <f t="shared" si="4"/>
        <v>317.961</v>
      </c>
      <c r="G26" s="73">
        <v>147</v>
      </c>
      <c r="H26" s="73">
        <v>147</v>
      </c>
      <c r="I26" s="73">
        <v>317.961</v>
      </c>
      <c r="J26" s="73">
        <v>317.961</v>
      </c>
      <c r="K26" s="187"/>
      <c r="L26" s="74"/>
      <c r="M26" s="74"/>
      <c r="N26" s="74"/>
      <c r="O26" s="73"/>
      <c r="P26" s="74"/>
      <c r="Q26" s="73"/>
      <c r="R26" s="74"/>
      <c r="S26" s="74"/>
    </row>
    <row r="27" spans="1:19" ht="25.5">
      <c r="A27" s="31">
        <v>18</v>
      </c>
      <c r="B27" s="8" t="s">
        <v>110</v>
      </c>
      <c r="C27" s="94">
        <f t="shared" si="4"/>
        <v>43</v>
      </c>
      <c r="D27" s="94">
        <f t="shared" si="4"/>
        <v>43</v>
      </c>
      <c r="E27" s="94">
        <f t="shared" si="4"/>
        <v>93</v>
      </c>
      <c r="F27" s="94">
        <f t="shared" si="4"/>
        <v>93</v>
      </c>
      <c r="G27" s="73">
        <v>43</v>
      </c>
      <c r="H27" s="73">
        <v>43</v>
      </c>
      <c r="I27" s="73">
        <v>93</v>
      </c>
      <c r="J27" s="73">
        <v>93</v>
      </c>
      <c r="K27" s="187"/>
      <c r="L27" s="74"/>
      <c r="M27" s="74"/>
      <c r="N27" s="74"/>
      <c r="O27" s="73"/>
      <c r="P27" s="74"/>
      <c r="Q27" s="73"/>
      <c r="R27" s="74"/>
      <c r="S27" s="74"/>
    </row>
    <row r="28" spans="1:19" ht="25.5">
      <c r="A28" s="31">
        <v>19</v>
      </c>
      <c r="B28" s="10" t="s">
        <v>112</v>
      </c>
      <c r="C28" s="227">
        <v>210.35</v>
      </c>
      <c r="D28" s="227">
        <v>210.35</v>
      </c>
      <c r="E28" s="227">
        <v>440.2</v>
      </c>
      <c r="F28" s="227">
        <v>440.2</v>
      </c>
      <c r="G28" s="224">
        <v>211</v>
      </c>
      <c r="H28" s="224">
        <v>211</v>
      </c>
      <c r="I28" s="224">
        <v>460.84</v>
      </c>
      <c r="J28" s="224">
        <v>460.84</v>
      </c>
      <c r="K28" s="74"/>
      <c r="L28" s="74"/>
      <c r="M28" s="74"/>
      <c r="N28" s="74"/>
      <c r="O28" s="73"/>
      <c r="P28" s="74"/>
      <c r="Q28" s="73"/>
      <c r="R28" s="74"/>
      <c r="S28" s="74"/>
    </row>
    <row r="29" spans="1:19" ht="25.5">
      <c r="A29" s="31">
        <v>20</v>
      </c>
      <c r="B29" s="10" t="s">
        <v>113</v>
      </c>
      <c r="C29" s="228"/>
      <c r="D29" s="228"/>
      <c r="E29" s="228"/>
      <c r="F29" s="228"/>
      <c r="G29" s="225"/>
      <c r="H29" s="225"/>
      <c r="I29" s="225"/>
      <c r="J29" s="225"/>
      <c r="K29" s="187"/>
      <c r="L29" s="74"/>
      <c r="M29" s="74"/>
      <c r="N29" s="74"/>
      <c r="O29" s="73"/>
      <c r="P29" s="74"/>
      <c r="Q29" s="73"/>
      <c r="R29" s="74"/>
      <c r="S29" s="74"/>
    </row>
    <row r="30" spans="1:19" ht="25.5">
      <c r="A30" s="31">
        <v>21</v>
      </c>
      <c r="B30" s="10" t="s">
        <v>114</v>
      </c>
      <c r="C30" s="228"/>
      <c r="D30" s="228"/>
      <c r="E30" s="228"/>
      <c r="F30" s="228"/>
      <c r="G30" s="225"/>
      <c r="H30" s="225"/>
      <c r="I30" s="225"/>
      <c r="J30" s="225"/>
      <c r="K30" s="74"/>
      <c r="L30" s="74"/>
      <c r="M30" s="74"/>
      <c r="N30" s="74"/>
      <c r="O30" s="73"/>
      <c r="P30" s="74"/>
      <c r="Q30" s="73"/>
      <c r="R30" s="74"/>
      <c r="S30" s="74"/>
    </row>
    <row r="31" spans="1:19" ht="25.5">
      <c r="A31" s="31">
        <v>22</v>
      </c>
      <c r="B31" s="10" t="s">
        <v>115</v>
      </c>
      <c r="C31" s="229"/>
      <c r="D31" s="229"/>
      <c r="E31" s="229"/>
      <c r="F31" s="229"/>
      <c r="G31" s="226"/>
      <c r="H31" s="226"/>
      <c r="I31" s="226"/>
      <c r="J31" s="226"/>
      <c r="K31" s="74"/>
      <c r="L31" s="74"/>
      <c r="M31" s="74"/>
      <c r="N31" s="74"/>
      <c r="O31" s="73"/>
      <c r="P31" s="74"/>
      <c r="Q31" s="73"/>
      <c r="R31" s="74"/>
      <c r="S31" s="74"/>
    </row>
    <row r="32" spans="1:19" ht="13.5">
      <c r="A32" s="27">
        <v>2</v>
      </c>
      <c r="B32" s="28" t="s">
        <v>47</v>
      </c>
      <c r="C32" s="49">
        <f aca="true" t="shared" si="5" ref="C32:R32">SUM(C33:C33)</f>
        <v>0</v>
      </c>
      <c r="D32" s="49">
        <f t="shared" si="5"/>
        <v>0</v>
      </c>
      <c r="E32" s="49">
        <f t="shared" si="5"/>
        <v>0</v>
      </c>
      <c r="F32" s="49">
        <f t="shared" si="5"/>
        <v>0</v>
      </c>
      <c r="G32" s="49">
        <f t="shared" si="5"/>
        <v>0</v>
      </c>
      <c r="H32" s="49">
        <f t="shared" si="5"/>
        <v>0</v>
      </c>
      <c r="I32" s="49">
        <f t="shared" si="5"/>
        <v>0</v>
      </c>
      <c r="J32" s="49">
        <f t="shared" si="5"/>
        <v>0</v>
      </c>
      <c r="K32" s="49">
        <f t="shared" si="5"/>
        <v>0</v>
      </c>
      <c r="L32" s="49">
        <f t="shared" si="5"/>
        <v>0</v>
      </c>
      <c r="M32" s="49">
        <f t="shared" si="5"/>
        <v>0</v>
      </c>
      <c r="N32" s="49">
        <f t="shared" si="5"/>
        <v>0</v>
      </c>
      <c r="O32" s="49">
        <f t="shared" si="5"/>
        <v>0</v>
      </c>
      <c r="P32" s="49">
        <f t="shared" si="5"/>
        <v>0</v>
      </c>
      <c r="Q32" s="49">
        <f t="shared" si="5"/>
        <v>0</v>
      </c>
      <c r="R32" s="49">
        <f t="shared" si="5"/>
        <v>0</v>
      </c>
      <c r="S32" s="101"/>
    </row>
    <row r="33" spans="1:19" ht="12.75">
      <c r="A33" s="34"/>
      <c r="B33" s="17"/>
      <c r="C33" s="94"/>
      <c r="D33" s="94"/>
      <c r="E33" s="94"/>
      <c r="F33" s="94"/>
      <c r="G33" s="73"/>
      <c r="H33" s="74"/>
      <c r="I33" s="73"/>
      <c r="J33" s="74"/>
      <c r="K33" s="74"/>
      <c r="L33" s="74"/>
      <c r="M33" s="74"/>
      <c r="N33" s="74"/>
      <c r="O33" s="73"/>
      <c r="P33" s="74"/>
      <c r="Q33" s="73"/>
      <c r="R33" s="74"/>
      <c r="S33" s="74"/>
    </row>
    <row r="34" spans="1:19" ht="13.5">
      <c r="A34" s="27">
        <v>3</v>
      </c>
      <c r="B34" s="28" t="s">
        <v>48</v>
      </c>
      <c r="C34" s="49">
        <f aca="true" t="shared" si="6" ref="C34:J34">SUM(C35:C49)</f>
        <v>2345.5</v>
      </c>
      <c r="D34" s="49">
        <f t="shared" si="6"/>
        <v>1884.65</v>
      </c>
      <c r="E34" s="49">
        <f t="shared" si="6"/>
        <v>5003.79</v>
      </c>
      <c r="F34" s="49">
        <f t="shared" si="6"/>
        <v>3775.442</v>
      </c>
      <c r="G34" s="49">
        <f t="shared" si="6"/>
        <v>2266.3</v>
      </c>
      <c r="H34" s="49">
        <f t="shared" si="6"/>
        <v>1805.4499999999998</v>
      </c>
      <c r="I34" s="49">
        <f t="shared" si="6"/>
        <v>5063.79</v>
      </c>
      <c r="J34" s="49">
        <f t="shared" si="6"/>
        <v>3835.442</v>
      </c>
      <c r="K34" s="49"/>
      <c r="L34" s="49"/>
      <c r="M34" s="49"/>
      <c r="N34" s="49"/>
      <c r="O34" s="49">
        <f>SUM(O35:O49)</f>
        <v>77.6</v>
      </c>
      <c r="P34" s="49">
        <f>SUM(P35:P49)</f>
        <v>77.6</v>
      </c>
      <c r="Q34" s="49">
        <f>SUM(Q35:Q49)</f>
        <v>9</v>
      </c>
      <c r="R34" s="49">
        <f>SUM(R35:R49)</f>
        <v>9</v>
      </c>
      <c r="S34" s="101"/>
    </row>
    <row r="35" spans="1:19" ht="12.75">
      <c r="A35" s="36">
        <v>1</v>
      </c>
      <c r="B35" s="14" t="s">
        <v>70</v>
      </c>
      <c r="C35" s="94">
        <f aca="true" t="shared" si="7" ref="C35:F41">SUM(G35,K35,O35)</f>
        <v>314.4</v>
      </c>
      <c r="D35" s="94">
        <f t="shared" si="7"/>
        <v>314.4</v>
      </c>
      <c r="E35" s="94">
        <f t="shared" si="7"/>
        <v>410.42</v>
      </c>
      <c r="F35" s="94">
        <f t="shared" si="7"/>
        <v>410.42</v>
      </c>
      <c r="G35" s="73">
        <v>265.4</v>
      </c>
      <c r="H35" s="74">
        <v>265.4</v>
      </c>
      <c r="I35" s="73">
        <v>404.92</v>
      </c>
      <c r="J35" s="74">
        <v>404.92</v>
      </c>
      <c r="K35" s="74"/>
      <c r="L35" s="74"/>
      <c r="M35" s="74"/>
      <c r="N35" s="74"/>
      <c r="O35" s="73">
        <v>49</v>
      </c>
      <c r="P35" s="74">
        <v>49</v>
      </c>
      <c r="Q35" s="73">
        <v>5.5</v>
      </c>
      <c r="R35" s="74">
        <v>5.5</v>
      </c>
      <c r="S35" s="74"/>
    </row>
    <row r="36" spans="1:19" ht="12.75">
      <c r="A36" s="36">
        <f>A35+1</f>
        <v>2</v>
      </c>
      <c r="B36" s="14" t="s">
        <v>73</v>
      </c>
      <c r="C36" s="94">
        <f t="shared" si="7"/>
        <v>168.29999999999998</v>
      </c>
      <c r="D36" s="94">
        <f t="shared" si="7"/>
        <v>168.29999999999998</v>
      </c>
      <c r="E36" s="94">
        <f t="shared" si="7"/>
        <v>228.6</v>
      </c>
      <c r="F36" s="94">
        <f t="shared" si="7"/>
        <v>228.6</v>
      </c>
      <c r="G36" s="77">
        <v>139.7</v>
      </c>
      <c r="H36" s="78">
        <v>139.7</v>
      </c>
      <c r="I36" s="77">
        <v>225.1</v>
      </c>
      <c r="J36" s="78">
        <v>225.1</v>
      </c>
      <c r="K36" s="78"/>
      <c r="L36" s="78"/>
      <c r="M36" s="78"/>
      <c r="N36" s="78"/>
      <c r="O36" s="77">
        <v>28.6</v>
      </c>
      <c r="P36" s="78">
        <v>28.6</v>
      </c>
      <c r="Q36" s="77">
        <v>3.5</v>
      </c>
      <c r="R36" s="78">
        <v>3.5</v>
      </c>
      <c r="S36" s="74"/>
    </row>
    <row r="37" spans="1:19" ht="25.5">
      <c r="A37" s="36">
        <f aca="true" t="shared" si="8" ref="A37:A49">A36+1</f>
        <v>3</v>
      </c>
      <c r="B37" s="14" t="s">
        <v>77</v>
      </c>
      <c r="C37" s="94">
        <f t="shared" si="7"/>
        <v>145.8</v>
      </c>
      <c r="D37" s="94">
        <f t="shared" si="7"/>
        <v>145.8</v>
      </c>
      <c r="E37" s="94">
        <f t="shared" si="7"/>
        <v>355.023</v>
      </c>
      <c r="F37" s="94">
        <f t="shared" si="7"/>
        <v>355.023</v>
      </c>
      <c r="G37" s="77">
        <v>145.8</v>
      </c>
      <c r="H37" s="78">
        <v>145.8</v>
      </c>
      <c r="I37" s="77">
        <v>355.023</v>
      </c>
      <c r="J37" s="78">
        <v>355.023</v>
      </c>
      <c r="K37" s="190"/>
      <c r="L37" s="78"/>
      <c r="M37" s="78"/>
      <c r="N37" s="78"/>
      <c r="O37" s="77"/>
      <c r="P37" s="78"/>
      <c r="Q37" s="77"/>
      <c r="R37" s="78"/>
      <c r="S37" s="74"/>
    </row>
    <row r="38" spans="1:19" ht="12.75">
      <c r="A38" s="36">
        <f t="shared" si="8"/>
        <v>4</v>
      </c>
      <c r="B38" s="14" t="s">
        <v>86</v>
      </c>
      <c r="C38" s="94">
        <f t="shared" si="7"/>
        <v>239</v>
      </c>
      <c r="D38" s="94">
        <f t="shared" si="7"/>
        <v>0</v>
      </c>
      <c r="E38" s="94">
        <f t="shared" si="7"/>
        <v>676.848</v>
      </c>
      <c r="F38" s="94">
        <f t="shared" si="7"/>
        <v>0</v>
      </c>
      <c r="G38" s="77">
        <v>239</v>
      </c>
      <c r="H38" s="78"/>
      <c r="I38" s="77">
        <v>676.848</v>
      </c>
      <c r="J38" s="78"/>
      <c r="K38" s="190"/>
      <c r="L38" s="78"/>
      <c r="M38" s="78"/>
      <c r="N38" s="78"/>
      <c r="O38" s="77"/>
      <c r="P38" s="78"/>
      <c r="Q38" s="77"/>
      <c r="R38" s="78"/>
      <c r="S38" s="74"/>
    </row>
    <row r="39" spans="1:19" ht="12.75">
      <c r="A39" s="36">
        <f t="shared" si="8"/>
        <v>5</v>
      </c>
      <c r="B39" s="14" t="s">
        <v>97</v>
      </c>
      <c r="C39" s="94">
        <f t="shared" si="7"/>
        <v>192</v>
      </c>
      <c r="D39" s="94">
        <f t="shared" si="7"/>
        <v>192</v>
      </c>
      <c r="E39" s="94">
        <f t="shared" si="7"/>
        <v>545.66</v>
      </c>
      <c r="F39" s="94">
        <f t="shared" si="7"/>
        <v>545.66</v>
      </c>
      <c r="G39" s="77">
        <v>192</v>
      </c>
      <c r="H39" s="78">
        <v>192</v>
      </c>
      <c r="I39" s="77">
        <v>545.66</v>
      </c>
      <c r="J39" s="78">
        <v>545.66</v>
      </c>
      <c r="K39" s="190"/>
      <c r="L39" s="78"/>
      <c r="M39" s="78"/>
      <c r="N39" s="78"/>
      <c r="O39" s="77"/>
      <c r="P39" s="78"/>
      <c r="Q39" s="77"/>
      <c r="R39" s="78"/>
      <c r="S39" s="74"/>
    </row>
    <row r="40" spans="1:19" ht="12.75">
      <c r="A40" s="36">
        <f t="shared" si="8"/>
        <v>6</v>
      </c>
      <c r="B40" s="14" t="s">
        <v>104</v>
      </c>
      <c r="C40" s="94">
        <f t="shared" si="7"/>
        <v>221.85</v>
      </c>
      <c r="D40" s="94">
        <f t="shared" si="7"/>
        <v>0</v>
      </c>
      <c r="E40" s="94">
        <f t="shared" si="7"/>
        <v>551.5</v>
      </c>
      <c r="F40" s="94">
        <f t="shared" si="7"/>
        <v>0</v>
      </c>
      <c r="G40" s="77">
        <v>221.85</v>
      </c>
      <c r="H40" s="78"/>
      <c r="I40" s="77">
        <v>551.5</v>
      </c>
      <c r="J40" s="78"/>
      <c r="K40" s="78"/>
      <c r="L40" s="78"/>
      <c r="M40" s="78"/>
      <c r="N40" s="78"/>
      <c r="O40" s="77"/>
      <c r="P40" s="78"/>
      <c r="Q40" s="77"/>
      <c r="R40" s="78"/>
      <c r="S40" s="74"/>
    </row>
    <row r="41" spans="1:19" ht="38.25">
      <c r="A41" s="36">
        <f t="shared" si="8"/>
        <v>7</v>
      </c>
      <c r="B41" s="14" t="s">
        <v>147</v>
      </c>
      <c r="C41" s="94">
        <f t="shared" si="7"/>
        <v>3.25</v>
      </c>
      <c r="D41" s="94">
        <f t="shared" si="7"/>
        <v>3.25</v>
      </c>
      <c r="E41" s="94">
        <f t="shared" si="7"/>
        <v>9.679</v>
      </c>
      <c r="F41" s="94">
        <f t="shared" si="7"/>
        <v>9.679</v>
      </c>
      <c r="G41" s="77">
        <v>3.25</v>
      </c>
      <c r="H41" s="78">
        <v>3.25</v>
      </c>
      <c r="I41" s="77">
        <v>9.679</v>
      </c>
      <c r="J41" s="78">
        <v>9.679</v>
      </c>
      <c r="K41" s="78"/>
      <c r="L41" s="78"/>
      <c r="M41" s="78"/>
      <c r="N41" s="78"/>
      <c r="O41" s="77"/>
      <c r="P41" s="78"/>
      <c r="Q41" s="77"/>
      <c r="R41" s="78"/>
      <c r="S41" s="74"/>
    </row>
    <row r="42" spans="1:19" s="294" customFormat="1" ht="12.75">
      <c r="A42" s="286">
        <f t="shared" si="8"/>
        <v>8</v>
      </c>
      <c r="B42" s="287" t="s">
        <v>317</v>
      </c>
      <c r="C42" s="291">
        <f>SUM(G42,K42,O42)</f>
        <v>169.5</v>
      </c>
      <c r="D42" s="291">
        <f>SUM(H42,L42,P42)</f>
        <v>169.5</v>
      </c>
      <c r="E42" s="291">
        <f>SUM(I42,M42,Q42)</f>
        <v>360</v>
      </c>
      <c r="F42" s="291">
        <f>SUM(J42,N42,R42)</f>
        <v>360</v>
      </c>
      <c r="G42" s="289">
        <v>169.5</v>
      </c>
      <c r="H42" s="288">
        <v>169.5</v>
      </c>
      <c r="I42" s="289">
        <v>360</v>
      </c>
      <c r="J42" s="288">
        <v>360</v>
      </c>
      <c r="K42" s="291"/>
      <c r="L42" s="291"/>
      <c r="M42" s="291"/>
      <c r="N42" s="291"/>
      <c r="O42" s="290"/>
      <c r="P42" s="291"/>
      <c r="Q42" s="290"/>
      <c r="R42" s="291"/>
      <c r="S42" s="291"/>
    </row>
    <row r="43" spans="1:19" s="294" customFormat="1" ht="12.75">
      <c r="A43" s="286">
        <f t="shared" si="8"/>
        <v>9</v>
      </c>
      <c r="B43" s="287" t="s">
        <v>82</v>
      </c>
      <c r="C43" s="291">
        <f>SUM(G43,K43,O43)</f>
        <v>118.9</v>
      </c>
      <c r="D43" s="291">
        <f>SUM(H43,L43,P43)</f>
        <v>118.9</v>
      </c>
      <c r="E43" s="291">
        <f>SUM(I43,M43,Q43)</f>
        <v>206.3</v>
      </c>
      <c r="F43" s="291">
        <f>SUM(J43,N43,R43)</f>
        <v>206.3</v>
      </c>
      <c r="G43" s="289">
        <v>118.9</v>
      </c>
      <c r="H43" s="288">
        <v>118.9</v>
      </c>
      <c r="I43" s="289">
        <v>206.3</v>
      </c>
      <c r="J43" s="288">
        <v>206.3</v>
      </c>
      <c r="K43" s="291"/>
      <c r="L43" s="291"/>
      <c r="M43" s="291"/>
      <c r="N43" s="291"/>
      <c r="O43" s="290"/>
      <c r="P43" s="291"/>
      <c r="Q43" s="290"/>
      <c r="R43" s="291"/>
      <c r="S43" s="291"/>
    </row>
    <row r="44" spans="1:19" ht="12.75">
      <c r="A44" s="36">
        <v>10</v>
      </c>
      <c r="B44" s="10" t="s">
        <v>118</v>
      </c>
      <c r="C44" s="227">
        <v>748.5</v>
      </c>
      <c r="D44" s="227">
        <v>748.5</v>
      </c>
      <c r="E44" s="227">
        <v>1609.1</v>
      </c>
      <c r="F44" s="227">
        <v>1609.1</v>
      </c>
      <c r="G44" s="224">
        <v>746.9</v>
      </c>
      <c r="H44" s="224">
        <v>746.9</v>
      </c>
      <c r="I44" s="224">
        <v>1678.1</v>
      </c>
      <c r="J44" s="224">
        <v>1678.1</v>
      </c>
      <c r="K44" s="74"/>
      <c r="L44" s="74"/>
      <c r="M44" s="74"/>
      <c r="N44" s="74"/>
      <c r="O44" s="73"/>
      <c r="P44" s="74"/>
      <c r="Q44" s="73"/>
      <c r="R44" s="74"/>
      <c r="S44" s="74"/>
    </row>
    <row r="45" spans="1:19" ht="12.75">
      <c r="A45" s="36">
        <v>11</v>
      </c>
      <c r="B45" s="11" t="s">
        <v>119</v>
      </c>
      <c r="C45" s="228"/>
      <c r="D45" s="228"/>
      <c r="E45" s="228"/>
      <c r="F45" s="228"/>
      <c r="G45" s="225"/>
      <c r="H45" s="225"/>
      <c r="I45" s="225"/>
      <c r="J45" s="225"/>
      <c r="K45" s="74"/>
      <c r="L45" s="74"/>
      <c r="M45" s="74"/>
      <c r="N45" s="74"/>
      <c r="O45" s="73"/>
      <c r="P45" s="74"/>
      <c r="Q45" s="73"/>
      <c r="R45" s="74"/>
      <c r="S45" s="74"/>
    </row>
    <row r="46" spans="1:19" ht="25.5">
      <c r="A46" s="36">
        <v>12</v>
      </c>
      <c r="B46" s="13" t="s">
        <v>120</v>
      </c>
      <c r="C46" s="228"/>
      <c r="D46" s="228"/>
      <c r="E46" s="228"/>
      <c r="F46" s="228"/>
      <c r="G46" s="225"/>
      <c r="H46" s="225"/>
      <c r="I46" s="225"/>
      <c r="J46" s="225"/>
      <c r="K46" s="74"/>
      <c r="L46" s="74"/>
      <c r="M46" s="74"/>
      <c r="N46" s="74"/>
      <c r="O46" s="73"/>
      <c r="P46" s="74"/>
      <c r="Q46" s="73"/>
      <c r="R46" s="74"/>
      <c r="S46" s="74"/>
    </row>
    <row r="47" spans="1:19" ht="12.75">
      <c r="A47" s="36">
        <v>13</v>
      </c>
      <c r="B47" s="14" t="s">
        <v>121</v>
      </c>
      <c r="C47" s="228"/>
      <c r="D47" s="228"/>
      <c r="E47" s="228"/>
      <c r="F47" s="228"/>
      <c r="G47" s="225"/>
      <c r="H47" s="225"/>
      <c r="I47" s="225"/>
      <c r="J47" s="225"/>
      <c r="K47" s="74"/>
      <c r="L47" s="74"/>
      <c r="M47" s="74"/>
      <c r="N47" s="74"/>
      <c r="O47" s="73"/>
      <c r="P47" s="74"/>
      <c r="Q47" s="73"/>
      <c r="R47" s="74"/>
      <c r="S47" s="74"/>
    </row>
    <row r="48" spans="1:19" ht="12.75">
      <c r="A48" s="36">
        <v>14</v>
      </c>
      <c r="B48" s="13" t="s">
        <v>122</v>
      </c>
      <c r="C48" s="229"/>
      <c r="D48" s="229"/>
      <c r="E48" s="229"/>
      <c r="F48" s="229"/>
      <c r="G48" s="226"/>
      <c r="H48" s="226"/>
      <c r="I48" s="226"/>
      <c r="J48" s="226"/>
      <c r="K48" s="74"/>
      <c r="L48" s="74"/>
      <c r="M48" s="74"/>
      <c r="N48" s="74"/>
      <c r="O48" s="73"/>
      <c r="P48" s="74"/>
      <c r="Q48" s="73"/>
      <c r="R48" s="74"/>
      <c r="S48" s="74"/>
    </row>
    <row r="49" spans="1:19" ht="12.75">
      <c r="A49" s="36">
        <v>15</v>
      </c>
      <c r="B49" s="10" t="s">
        <v>123</v>
      </c>
      <c r="C49" s="94">
        <f>SUM(G49,K49,O49)</f>
        <v>24</v>
      </c>
      <c r="D49" s="94">
        <f>SUM(H49,L49,P49)</f>
        <v>24</v>
      </c>
      <c r="E49" s="94">
        <f>SUM(I49,M49,Q49)</f>
        <v>50.66</v>
      </c>
      <c r="F49" s="94">
        <f>SUM(J49,N49,R49)</f>
        <v>50.66</v>
      </c>
      <c r="G49" s="73">
        <v>24</v>
      </c>
      <c r="H49" s="74">
        <v>24</v>
      </c>
      <c r="I49" s="73">
        <v>50.66</v>
      </c>
      <c r="J49" s="74">
        <v>50.66</v>
      </c>
      <c r="K49" s="74"/>
      <c r="L49" s="74"/>
      <c r="M49" s="74"/>
      <c r="N49" s="74"/>
      <c r="O49" s="73"/>
      <c r="P49" s="74"/>
      <c r="Q49" s="73"/>
      <c r="R49" s="74"/>
      <c r="S49" s="74"/>
    </row>
    <row r="50" spans="1:19" ht="13.5">
      <c r="A50" s="27">
        <v>4</v>
      </c>
      <c r="B50" s="28" t="s">
        <v>50</v>
      </c>
      <c r="C50" s="49">
        <f aca="true" t="shared" si="9" ref="C50:J50">SUM(C51:C52)</f>
        <v>291</v>
      </c>
      <c r="D50" s="49">
        <f t="shared" si="9"/>
        <v>291</v>
      </c>
      <c r="E50" s="49">
        <f t="shared" si="9"/>
        <v>740.61</v>
      </c>
      <c r="F50" s="49">
        <f t="shared" si="9"/>
        <v>740.61</v>
      </c>
      <c r="G50" s="49">
        <f t="shared" si="9"/>
        <v>291</v>
      </c>
      <c r="H50" s="49">
        <f t="shared" si="9"/>
        <v>291</v>
      </c>
      <c r="I50" s="49">
        <f t="shared" si="9"/>
        <v>740.61</v>
      </c>
      <c r="J50" s="49">
        <f t="shared" si="9"/>
        <v>740.61</v>
      </c>
      <c r="K50" s="49"/>
      <c r="L50" s="49"/>
      <c r="M50" s="49"/>
      <c r="N50" s="49"/>
      <c r="O50" s="49">
        <f>SUM(O51:O52)</f>
        <v>0</v>
      </c>
      <c r="P50" s="49">
        <f>SUM(P51:P52)</f>
        <v>0</v>
      </c>
      <c r="Q50" s="49">
        <f>SUM(Q51:Q52)</f>
        <v>0</v>
      </c>
      <c r="R50" s="49">
        <f>SUM(R51:R52)</f>
        <v>0</v>
      </c>
      <c r="S50" s="101"/>
    </row>
    <row r="51" spans="1:19" ht="12.75">
      <c r="A51" s="38">
        <v>1</v>
      </c>
      <c r="B51" s="11" t="s">
        <v>124</v>
      </c>
      <c r="C51" s="94">
        <f aca="true" t="shared" si="10" ref="C51:F52">SUM(G51,K51,O51)</f>
        <v>115</v>
      </c>
      <c r="D51" s="94">
        <f t="shared" si="10"/>
        <v>115</v>
      </c>
      <c r="E51" s="94">
        <f t="shared" si="10"/>
        <v>369.25</v>
      </c>
      <c r="F51" s="94">
        <f t="shared" si="10"/>
        <v>369.25</v>
      </c>
      <c r="G51" s="73">
        <v>115</v>
      </c>
      <c r="H51" s="74">
        <v>115</v>
      </c>
      <c r="I51" s="73">
        <v>369.25</v>
      </c>
      <c r="J51" s="74">
        <v>369.25</v>
      </c>
      <c r="K51" s="74"/>
      <c r="L51" s="74"/>
      <c r="M51" s="74"/>
      <c r="N51" s="74"/>
      <c r="O51" s="73"/>
      <c r="P51" s="74"/>
      <c r="Q51" s="73"/>
      <c r="R51" s="74"/>
      <c r="S51" s="74"/>
    </row>
    <row r="52" spans="1:19" ht="25.5">
      <c r="A52" s="38">
        <f>A51+1</f>
        <v>2</v>
      </c>
      <c r="B52" s="11" t="s">
        <v>125</v>
      </c>
      <c r="C52" s="94">
        <f t="shared" si="10"/>
        <v>176</v>
      </c>
      <c r="D52" s="94">
        <f t="shared" si="10"/>
        <v>176</v>
      </c>
      <c r="E52" s="94">
        <f t="shared" si="10"/>
        <v>371.36</v>
      </c>
      <c r="F52" s="94">
        <f t="shared" si="10"/>
        <v>371.36</v>
      </c>
      <c r="G52" s="73">
        <v>176</v>
      </c>
      <c r="H52" s="74">
        <v>176</v>
      </c>
      <c r="I52" s="73">
        <v>371.36</v>
      </c>
      <c r="J52" s="74">
        <v>371.36</v>
      </c>
      <c r="K52" s="74"/>
      <c r="L52" s="74"/>
      <c r="M52" s="74"/>
      <c r="N52" s="74"/>
      <c r="O52" s="73"/>
      <c r="P52" s="74"/>
      <c r="Q52" s="73"/>
      <c r="R52" s="74"/>
      <c r="S52" s="74"/>
    </row>
    <row r="53" spans="1:19" ht="27">
      <c r="A53" s="27">
        <v>5</v>
      </c>
      <c r="B53" s="28" t="s">
        <v>49</v>
      </c>
      <c r="C53" s="49">
        <f aca="true" t="shared" si="11" ref="C53:J53">SUM(C54:C54)</f>
        <v>0</v>
      </c>
      <c r="D53" s="49">
        <f t="shared" si="11"/>
        <v>0</v>
      </c>
      <c r="E53" s="49">
        <f t="shared" si="11"/>
        <v>0</v>
      </c>
      <c r="F53" s="49">
        <f t="shared" si="11"/>
        <v>0</v>
      </c>
      <c r="G53" s="49">
        <f t="shared" si="11"/>
        <v>0</v>
      </c>
      <c r="H53" s="49">
        <f t="shared" si="11"/>
        <v>0</v>
      </c>
      <c r="I53" s="49">
        <f t="shared" si="11"/>
        <v>0</v>
      </c>
      <c r="J53" s="49">
        <f t="shared" si="11"/>
        <v>0</v>
      </c>
      <c r="K53" s="49"/>
      <c r="L53" s="49"/>
      <c r="M53" s="49"/>
      <c r="N53" s="49"/>
      <c r="O53" s="49">
        <f>SUM(O54:O54)</f>
        <v>0</v>
      </c>
      <c r="P53" s="49">
        <f>SUM(P54:P54)</f>
        <v>0</v>
      </c>
      <c r="Q53" s="49">
        <f>SUM(Q54:Q54)</f>
        <v>0</v>
      </c>
      <c r="R53" s="49">
        <f>SUM(R54:R54)</f>
        <v>0</v>
      </c>
      <c r="S53" s="101"/>
    </row>
    <row r="54" spans="1:19" ht="12.75">
      <c r="A54" s="39">
        <v>1</v>
      </c>
      <c r="B54" s="14"/>
      <c r="C54" s="94">
        <f>SUM(G54,K54,O54)</f>
        <v>0</v>
      </c>
      <c r="D54" s="94">
        <f>SUM(H54,L54,P54)</f>
        <v>0</v>
      </c>
      <c r="E54" s="94">
        <f>SUM(I54,M54,Q54)</f>
        <v>0</v>
      </c>
      <c r="F54" s="94">
        <f>SUM(J54,N54,R54)</f>
        <v>0</v>
      </c>
      <c r="G54" s="73"/>
      <c r="H54" s="74"/>
      <c r="I54" s="73"/>
      <c r="J54" s="74"/>
      <c r="K54" s="74"/>
      <c r="L54" s="74"/>
      <c r="M54" s="74"/>
      <c r="N54" s="74"/>
      <c r="O54" s="73"/>
      <c r="P54" s="74"/>
      <c r="Q54" s="73"/>
      <c r="R54" s="74"/>
      <c r="S54" s="74"/>
    </row>
  </sheetData>
  <sheetProtection/>
  <mergeCells count="35">
    <mergeCell ref="A2:P2"/>
    <mergeCell ref="A3:A8"/>
    <mergeCell ref="B3:S3"/>
    <mergeCell ref="B4:B8"/>
    <mergeCell ref="S4:S8"/>
    <mergeCell ref="C5:F6"/>
    <mergeCell ref="G6:J6"/>
    <mergeCell ref="O6:R6"/>
    <mergeCell ref="C4:R4"/>
    <mergeCell ref="G5:R5"/>
    <mergeCell ref="O7:P7"/>
    <mergeCell ref="Q7:R7"/>
    <mergeCell ref="K6:N6"/>
    <mergeCell ref="K7:L7"/>
    <mergeCell ref="M7:N7"/>
    <mergeCell ref="C7:D7"/>
    <mergeCell ref="E7:F7"/>
    <mergeCell ref="G7:H7"/>
    <mergeCell ref="I7:J7"/>
    <mergeCell ref="C28:C31"/>
    <mergeCell ref="D28:D31"/>
    <mergeCell ref="G28:G31"/>
    <mergeCell ref="E28:E31"/>
    <mergeCell ref="F28:F31"/>
    <mergeCell ref="H28:H31"/>
    <mergeCell ref="I28:I31"/>
    <mergeCell ref="J28:J31"/>
    <mergeCell ref="C44:C48"/>
    <mergeCell ref="D44:D48"/>
    <mergeCell ref="E44:E48"/>
    <mergeCell ref="F44:F48"/>
    <mergeCell ref="G44:G48"/>
    <mergeCell ref="H44:H48"/>
    <mergeCell ref="I44:I48"/>
    <mergeCell ref="J44:J48"/>
  </mergeCells>
  <conditionalFormatting sqref="C54:F54 C51:F52 C33:F33 C10:F17 C19:F31 C35:F49">
    <cfRule type="cellIs" priority="36" dxfId="5" operator="equal" stopIfTrue="1">
      <formula>0</formula>
    </cfRule>
  </conditionalFormatting>
  <conditionalFormatting sqref="C41:F43">
    <cfRule type="cellIs" priority="5" dxfId="5" operator="equal" stopIfTrue="1">
      <formula>0</formula>
    </cfRule>
  </conditionalFormatting>
  <conditionalFormatting sqref="C12:F12">
    <cfRule type="cellIs" priority="4" dxfId="5" operator="equal" stopIfTrue="1">
      <formula>0</formula>
    </cfRule>
  </conditionalFormatting>
  <conditionalFormatting sqref="C19:F19">
    <cfRule type="cellIs" priority="3" dxfId="5" operator="equal" stopIfTrue="1">
      <formula>0</formula>
    </cfRule>
  </conditionalFormatting>
  <conditionalFormatting sqref="C21:F23">
    <cfRule type="cellIs" priority="2" dxfId="5" operator="equal" stopIfTrue="1">
      <formula>0</formula>
    </cfRule>
  </conditionalFormatting>
  <conditionalFormatting sqref="C40:F40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" sqref="E16"/>
    </sheetView>
  </sheetViews>
  <sheetFormatPr defaultColWidth="9.00390625" defaultRowHeight="12.75"/>
  <cols>
    <col min="1" max="1" width="7.00390625" style="1" customWidth="1"/>
    <col min="2" max="2" width="38.75390625" style="1" customWidth="1"/>
    <col min="3" max="3" width="12.25390625" style="18" customWidth="1"/>
    <col min="4" max="4" width="11.00390625" style="18" customWidth="1"/>
    <col min="5" max="10" width="11.75390625" style="1" customWidth="1"/>
    <col min="11" max="16384" width="9.125" style="1" customWidth="1"/>
  </cols>
  <sheetData>
    <row r="1" spans="3:11" ht="13.5">
      <c r="C1" s="48"/>
      <c r="I1" s="19"/>
      <c r="J1" s="19"/>
      <c r="K1" s="20" t="s">
        <v>7</v>
      </c>
    </row>
    <row r="2" spans="1:10" ht="54.75" customHeight="1">
      <c r="A2" s="201" t="s">
        <v>148</v>
      </c>
      <c r="B2" s="232"/>
      <c r="C2" s="232"/>
      <c r="D2" s="232"/>
      <c r="E2" s="232"/>
      <c r="F2" s="232"/>
      <c r="G2" s="232"/>
      <c r="H2" s="232"/>
      <c r="I2" s="232"/>
      <c r="J2" s="85"/>
    </row>
    <row r="3" spans="1:16" ht="13.5">
      <c r="A3" s="203" t="s">
        <v>14</v>
      </c>
      <c r="B3" s="220" t="s">
        <v>157</v>
      </c>
      <c r="C3" s="220"/>
      <c r="D3" s="220"/>
      <c r="E3" s="220"/>
      <c r="F3" s="220"/>
      <c r="G3" s="220"/>
      <c r="H3" s="220"/>
      <c r="I3" s="220"/>
      <c r="J3" s="220"/>
      <c r="K3" s="220"/>
      <c r="L3" s="64"/>
      <c r="M3" s="64"/>
      <c r="N3" s="64"/>
      <c r="O3" s="64"/>
      <c r="P3" s="64"/>
    </row>
    <row r="4" spans="1:16" ht="12.75">
      <c r="A4" s="203"/>
      <c r="B4" s="197" t="s">
        <v>45</v>
      </c>
      <c r="C4" s="195" t="s">
        <v>32</v>
      </c>
      <c r="D4" s="196"/>
      <c r="E4" s="197" t="s">
        <v>33</v>
      </c>
      <c r="F4" s="197"/>
      <c r="G4" s="197" t="s">
        <v>35</v>
      </c>
      <c r="H4" s="197"/>
      <c r="I4" s="197" t="s">
        <v>34</v>
      </c>
      <c r="J4" s="197"/>
      <c r="K4" s="197" t="s">
        <v>30</v>
      </c>
      <c r="L4" s="87"/>
      <c r="M4" s="88"/>
      <c r="N4" s="88"/>
      <c r="O4" s="88"/>
      <c r="P4" s="88"/>
    </row>
    <row r="5" spans="1:11" ht="12.75">
      <c r="A5" s="203"/>
      <c r="B5" s="197"/>
      <c r="C5" s="195" t="s">
        <v>19</v>
      </c>
      <c r="D5" s="196"/>
      <c r="E5" s="197" t="s">
        <v>19</v>
      </c>
      <c r="F5" s="197"/>
      <c r="G5" s="197" t="s">
        <v>19</v>
      </c>
      <c r="H5" s="197"/>
      <c r="I5" s="197" t="s">
        <v>19</v>
      </c>
      <c r="J5" s="197"/>
      <c r="K5" s="197"/>
    </row>
    <row r="6" spans="1:11" ht="28.5">
      <c r="A6" s="203"/>
      <c r="B6" s="197"/>
      <c r="C6" s="81" t="s">
        <v>166</v>
      </c>
      <c r="D6" s="81" t="s">
        <v>22</v>
      </c>
      <c r="E6" s="81" t="s">
        <v>36</v>
      </c>
      <c r="F6" s="89" t="s">
        <v>22</v>
      </c>
      <c r="G6" s="80" t="s">
        <v>139</v>
      </c>
      <c r="H6" s="82" t="s">
        <v>22</v>
      </c>
      <c r="I6" s="82" t="s">
        <v>36</v>
      </c>
      <c r="J6" s="82" t="s">
        <v>22</v>
      </c>
      <c r="K6" s="197"/>
    </row>
    <row r="7" spans="1:11" ht="13.5">
      <c r="A7" s="27">
        <v>1</v>
      </c>
      <c r="B7" s="28" t="s">
        <v>46</v>
      </c>
      <c r="C7" s="49">
        <f aca="true" t="shared" si="0" ref="C7:J7">SUM(C8:C9)</f>
        <v>36.2</v>
      </c>
      <c r="D7" s="49">
        <f t="shared" si="0"/>
        <v>118.414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90"/>
    </row>
    <row r="8" spans="1:11" ht="12.75">
      <c r="A8" s="31">
        <v>1</v>
      </c>
      <c r="B8" s="14" t="s">
        <v>98</v>
      </c>
      <c r="C8" s="60">
        <v>25</v>
      </c>
      <c r="D8" s="60">
        <v>47.122</v>
      </c>
      <c r="E8" s="91"/>
      <c r="F8" s="91"/>
      <c r="G8" s="91"/>
      <c r="H8" s="91"/>
      <c r="I8" s="91"/>
      <c r="J8" s="91"/>
      <c r="K8" s="91"/>
    </row>
    <row r="9" spans="1:11" ht="12.75">
      <c r="A9" s="31">
        <f>A8+1</f>
        <v>2</v>
      </c>
      <c r="B9" s="14" t="s">
        <v>99</v>
      </c>
      <c r="C9" s="52">
        <v>11.2</v>
      </c>
      <c r="D9" s="52">
        <v>71.292</v>
      </c>
      <c r="E9" s="91"/>
      <c r="F9" s="91"/>
      <c r="G9" s="91"/>
      <c r="H9" s="91"/>
      <c r="I9" s="91"/>
      <c r="J9" s="91"/>
      <c r="K9" s="91"/>
    </row>
    <row r="10" spans="1:11" ht="12.75">
      <c r="A10" s="31">
        <v>3</v>
      </c>
      <c r="B10" s="14" t="s">
        <v>141</v>
      </c>
      <c r="C10" s="52">
        <v>4.25</v>
      </c>
      <c r="D10" s="52">
        <v>24.33</v>
      </c>
      <c r="E10" s="91"/>
      <c r="F10" s="91"/>
      <c r="G10" s="91"/>
      <c r="H10" s="91"/>
      <c r="I10" s="91"/>
      <c r="J10" s="91"/>
      <c r="K10" s="91"/>
    </row>
    <row r="11" spans="1:11" ht="13.5">
      <c r="A11" s="27">
        <v>2</v>
      </c>
      <c r="B11" s="28" t="s">
        <v>47</v>
      </c>
      <c r="C11" s="49">
        <f aca="true" t="shared" si="1" ref="C11:J11">SUM(C12:C12)</f>
        <v>0</v>
      </c>
      <c r="D11" s="4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90"/>
    </row>
    <row r="12" spans="1:11" ht="12.75">
      <c r="A12" s="34"/>
      <c r="B12" s="17"/>
      <c r="C12" s="52"/>
      <c r="D12" s="52"/>
      <c r="E12" s="91"/>
      <c r="F12" s="91"/>
      <c r="G12" s="91"/>
      <c r="H12" s="91"/>
      <c r="I12" s="91"/>
      <c r="J12" s="91"/>
      <c r="K12" s="91"/>
    </row>
    <row r="13" spans="1:11" ht="13.5">
      <c r="A13" s="27">
        <v>3</v>
      </c>
      <c r="B13" s="28" t="s">
        <v>48</v>
      </c>
      <c r="C13" s="49">
        <f aca="true" t="shared" si="2" ref="C13:J13">SUM(C14:C21)</f>
        <v>127.39</v>
      </c>
      <c r="D13" s="49">
        <f t="shared" si="2"/>
        <v>370.36499999999995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90"/>
    </row>
    <row r="14" spans="1:11" ht="38.25">
      <c r="A14" s="36">
        <v>1</v>
      </c>
      <c r="B14" s="14" t="s">
        <v>57</v>
      </c>
      <c r="C14" s="52">
        <v>17.9</v>
      </c>
      <c r="D14" s="52">
        <v>31.5</v>
      </c>
      <c r="E14" s="52"/>
      <c r="F14" s="91"/>
      <c r="G14" s="91"/>
      <c r="H14" s="91"/>
      <c r="I14" s="91"/>
      <c r="J14" s="91"/>
      <c r="K14" s="91"/>
    </row>
    <row r="15" spans="1:11" ht="12.75">
      <c r="A15" s="36">
        <f>A14+1</f>
        <v>2</v>
      </c>
      <c r="B15" s="14" t="s">
        <v>58</v>
      </c>
      <c r="C15" s="52">
        <v>3.4</v>
      </c>
      <c r="D15" s="52">
        <v>5.91</v>
      </c>
      <c r="E15" s="52"/>
      <c r="F15" s="91"/>
      <c r="G15" s="91"/>
      <c r="H15" s="91"/>
      <c r="I15" s="91"/>
      <c r="J15" s="91"/>
      <c r="K15" s="91"/>
    </row>
    <row r="16" spans="1:11" ht="38.25">
      <c r="A16" s="36">
        <f aca="true" t="shared" si="3" ref="A16:A23">A15+1</f>
        <v>3</v>
      </c>
      <c r="B16" s="14" t="s">
        <v>59</v>
      </c>
      <c r="C16" s="60">
        <v>4.036</v>
      </c>
      <c r="D16" s="60">
        <v>24.887</v>
      </c>
      <c r="E16" s="52"/>
      <c r="F16" s="91"/>
      <c r="G16" s="91"/>
      <c r="H16" s="91"/>
      <c r="I16" s="91"/>
      <c r="J16" s="91"/>
      <c r="K16" s="91"/>
    </row>
    <row r="17" spans="1:11" ht="38.25">
      <c r="A17" s="36">
        <f t="shared" si="3"/>
        <v>4</v>
      </c>
      <c r="B17" s="14" t="s">
        <v>60</v>
      </c>
      <c r="C17" s="60">
        <v>6.604</v>
      </c>
      <c r="D17" s="60">
        <v>37.617</v>
      </c>
      <c r="E17" s="52"/>
      <c r="F17" s="91"/>
      <c r="G17" s="91"/>
      <c r="H17" s="91"/>
      <c r="I17" s="91"/>
      <c r="J17" s="91"/>
      <c r="K17" s="91"/>
    </row>
    <row r="18" spans="1:11" ht="12.75">
      <c r="A18" s="36">
        <f t="shared" si="3"/>
        <v>5</v>
      </c>
      <c r="B18" s="14" t="s">
        <v>63</v>
      </c>
      <c r="C18" s="60">
        <v>12.2</v>
      </c>
      <c r="D18" s="60">
        <v>72.89</v>
      </c>
      <c r="E18" s="52"/>
      <c r="F18" s="91"/>
      <c r="G18" s="91"/>
      <c r="H18" s="91"/>
      <c r="I18" s="91"/>
      <c r="J18" s="91"/>
      <c r="K18" s="91"/>
    </row>
    <row r="19" spans="1:11" ht="12.75">
      <c r="A19" s="36">
        <f t="shared" si="3"/>
        <v>6</v>
      </c>
      <c r="B19" s="14" t="s">
        <v>65</v>
      </c>
      <c r="C19" s="52">
        <v>33.3</v>
      </c>
      <c r="D19" s="52">
        <v>64.482</v>
      </c>
      <c r="E19" s="52"/>
      <c r="F19" s="91"/>
      <c r="G19" s="91"/>
      <c r="H19" s="91"/>
      <c r="I19" s="91"/>
      <c r="J19" s="91"/>
      <c r="K19" s="91"/>
    </row>
    <row r="20" spans="1:11" ht="12.75">
      <c r="A20" s="36">
        <f t="shared" si="3"/>
        <v>7</v>
      </c>
      <c r="B20" s="14" t="s">
        <v>66</v>
      </c>
      <c r="C20" s="52">
        <v>40.95</v>
      </c>
      <c r="D20" s="52">
        <v>79.279</v>
      </c>
      <c r="E20" s="52"/>
      <c r="F20" s="91"/>
      <c r="G20" s="91"/>
      <c r="H20" s="91"/>
      <c r="I20" s="91"/>
      <c r="J20" s="91"/>
      <c r="K20" s="91"/>
    </row>
    <row r="21" spans="1:11" ht="25.5">
      <c r="A21" s="36">
        <f t="shared" si="3"/>
        <v>8</v>
      </c>
      <c r="B21" s="14" t="s">
        <v>102</v>
      </c>
      <c r="C21" s="52">
        <v>9</v>
      </c>
      <c r="D21" s="52">
        <v>53.8</v>
      </c>
      <c r="E21" s="52"/>
      <c r="F21" s="91"/>
      <c r="G21" s="91"/>
      <c r="H21" s="91"/>
      <c r="I21" s="91"/>
      <c r="J21" s="91"/>
      <c r="K21" s="91"/>
    </row>
    <row r="22" spans="1:11" ht="38.25">
      <c r="A22" s="36">
        <v>9</v>
      </c>
      <c r="B22" s="86" t="s">
        <v>145</v>
      </c>
      <c r="C22" s="52">
        <v>11.2</v>
      </c>
      <c r="D22" s="52">
        <v>52.5</v>
      </c>
      <c r="E22" s="52"/>
      <c r="F22" s="91"/>
      <c r="G22" s="91"/>
      <c r="H22" s="91"/>
      <c r="I22" s="91"/>
      <c r="J22" s="91"/>
      <c r="K22" s="91"/>
    </row>
    <row r="23" spans="1:11" ht="12.75">
      <c r="A23" s="36">
        <f t="shared" si="3"/>
        <v>10</v>
      </c>
      <c r="B23" s="92" t="s">
        <v>150</v>
      </c>
      <c r="C23" s="52">
        <v>9.6</v>
      </c>
      <c r="D23" s="52">
        <v>58.2</v>
      </c>
      <c r="E23" s="52"/>
      <c r="F23" s="91"/>
      <c r="G23" s="91"/>
      <c r="H23" s="91"/>
      <c r="I23" s="91"/>
      <c r="J23" s="91"/>
      <c r="K23" s="91"/>
    </row>
    <row r="24" spans="1:11" ht="13.5">
      <c r="A24" s="27">
        <v>4</v>
      </c>
      <c r="B24" s="28" t="s">
        <v>50</v>
      </c>
      <c r="C24" s="49">
        <f aca="true" t="shared" si="4" ref="C24:J24">SUM(C25:C25)</f>
        <v>0</v>
      </c>
      <c r="D24" s="49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90"/>
    </row>
    <row r="25" spans="1:11" ht="12.75">
      <c r="A25" s="38">
        <v>1</v>
      </c>
      <c r="B25" s="14"/>
      <c r="C25" s="52"/>
      <c r="D25" s="52"/>
      <c r="E25" s="91"/>
      <c r="F25" s="91"/>
      <c r="G25" s="91"/>
      <c r="H25" s="91"/>
      <c r="I25" s="91"/>
      <c r="J25" s="91"/>
      <c r="K25" s="91"/>
    </row>
    <row r="26" spans="1:11" ht="27">
      <c r="A26" s="27">
        <v>5</v>
      </c>
      <c r="B26" s="28" t="s">
        <v>49</v>
      </c>
      <c r="C26" s="49">
        <f aca="true" t="shared" si="5" ref="C26:J26">SUM(C27:C27)</f>
        <v>1.48</v>
      </c>
      <c r="D26" s="49">
        <f t="shared" si="5"/>
        <v>9.407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  <c r="J26" s="29">
        <f t="shared" si="5"/>
        <v>0</v>
      </c>
      <c r="K26" s="90"/>
    </row>
    <row r="27" spans="1:11" ht="25.5">
      <c r="A27" s="39">
        <v>1</v>
      </c>
      <c r="B27" s="14" t="s">
        <v>100</v>
      </c>
      <c r="C27" s="52">
        <v>1.48</v>
      </c>
      <c r="D27" s="52">
        <v>9.407</v>
      </c>
      <c r="E27" s="91"/>
      <c r="F27" s="91"/>
      <c r="G27" s="91"/>
      <c r="H27" s="91"/>
      <c r="I27" s="91"/>
      <c r="J27" s="91"/>
      <c r="K27" s="91"/>
    </row>
  </sheetData>
  <sheetProtection/>
  <mergeCells count="13">
    <mergeCell ref="I4:J4"/>
    <mergeCell ref="K4:K6"/>
    <mergeCell ref="C5:D5"/>
    <mergeCell ref="E5:F5"/>
    <mergeCell ref="G5:H5"/>
    <mergeCell ref="I5:J5"/>
    <mergeCell ref="A2:I2"/>
    <mergeCell ref="A3:A6"/>
    <mergeCell ref="B3:K3"/>
    <mergeCell ref="B4:B6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4">
      <pane xSplit="2" ySplit="6" topLeftCell="C38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G45" sqref="G45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9.375" style="18" bestFit="1" customWidth="1"/>
    <col min="4" max="6" width="9.125" style="18" customWidth="1"/>
    <col min="7" max="7" width="9.75390625" style="18" bestFit="1" customWidth="1"/>
    <col min="8" max="16" width="9.125" style="18" customWidth="1"/>
    <col min="17" max="17" width="17.125" style="1" customWidth="1"/>
    <col min="18" max="16384" width="9.125" style="1" customWidth="1"/>
  </cols>
  <sheetData>
    <row r="1" spans="17:20" ht="13.5">
      <c r="Q1" s="70" t="s">
        <v>29</v>
      </c>
      <c r="T1" s="64"/>
    </row>
    <row r="2" spans="1:12" ht="152.25" customHeight="1">
      <c r="A2" s="231" t="s">
        <v>136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23" ht="13.5">
      <c r="A3" s="198" t="s">
        <v>14</v>
      </c>
      <c r="B3" s="241" t="s">
        <v>158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64"/>
      <c r="S3" s="64"/>
      <c r="T3" s="64"/>
      <c r="U3" s="64"/>
      <c r="V3" s="64"/>
      <c r="W3" s="64"/>
    </row>
    <row r="4" spans="1:17" ht="12.75">
      <c r="A4" s="199"/>
      <c r="B4" s="197" t="s">
        <v>45</v>
      </c>
      <c r="C4" s="197" t="s">
        <v>19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 t="s">
        <v>30</v>
      </c>
    </row>
    <row r="5" spans="1:17" ht="12.75">
      <c r="A5" s="199"/>
      <c r="B5" s="197"/>
      <c r="C5" s="197" t="s">
        <v>137</v>
      </c>
      <c r="D5" s="197"/>
      <c r="E5" s="197"/>
      <c r="F5" s="197"/>
      <c r="G5" s="197" t="s">
        <v>24</v>
      </c>
      <c r="H5" s="197"/>
      <c r="I5" s="197"/>
      <c r="J5" s="197"/>
      <c r="K5" s="197"/>
      <c r="L5" s="197"/>
      <c r="M5" s="197"/>
      <c r="N5" s="197"/>
      <c r="O5" s="197" t="s">
        <v>1</v>
      </c>
      <c r="P5" s="197"/>
      <c r="Q5" s="197"/>
    </row>
    <row r="6" spans="1:17" ht="12.75">
      <c r="A6" s="199"/>
      <c r="B6" s="197"/>
      <c r="C6" s="197"/>
      <c r="D6" s="197"/>
      <c r="E6" s="197"/>
      <c r="F6" s="197"/>
      <c r="G6" s="197" t="s">
        <v>27</v>
      </c>
      <c r="H6" s="197"/>
      <c r="I6" s="197"/>
      <c r="J6" s="197"/>
      <c r="K6" s="240" t="s">
        <v>28</v>
      </c>
      <c r="L6" s="240"/>
      <c r="M6" s="240"/>
      <c r="N6" s="240"/>
      <c r="O6" s="197" t="s">
        <v>138</v>
      </c>
      <c r="P6" s="197" t="s">
        <v>22</v>
      </c>
      <c r="Q6" s="197"/>
    </row>
    <row r="7" spans="1:17" ht="21.75" customHeight="1">
      <c r="A7" s="199"/>
      <c r="B7" s="197"/>
      <c r="C7" s="204" t="s">
        <v>139</v>
      </c>
      <c r="D7" s="204"/>
      <c r="E7" s="230" t="s">
        <v>22</v>
      </c>
      <c r="F7" s="230"/>
      <c r="G7" s="204" t="s">
        <v>139</v>
      </c>
      <c r="H7" s="204"/>
      <c r="I7" s="230" t="s">
        <v>22</v>
      </c>
      <c r="J7" s="230"/>
      <c r="K7" s="204" t="s">
        <v>139</v>
      </c>
      <c r="L7" s="204"/>
      <c r="M7" s="230" t="s">
        <v>22</v>
      </c>
      <c r="N7" s="230"/>
      <c r="O7" s="197"/>
      <c r="P7" s="197"/>
      <c r="Q7" s="197"/>
    </row>
    <row r="8" spans="1:17" ht="12.75">
      <c r="A8" s="200"/>
      <c r="B8" s="197"/>
      <c r="C8" s="23" t="s">
        <v>18</v>
      </c>
      <c r="D8" s="22" t="s">
        <v>12</v>
      </c>
      <c r="E8" s="23" t="s">
        <v>18</v>
      </c>
      <c r="F8" s="22" t="s">
        <v>12</v>
      </c>
      <c r="G8" s="23" t="s">
        <v>18</v>
      </c>
      <c r="H8" s="22" t="s">
        <v>12</v>
      </c>
      <c r="I8" s="23" t="s">
        <v>18</v>
      </c>
      <c r="J8" s="22" t="s">
        <v>12</v>
      </c>
      <c r="K8" s="23" t="s">
        <v>18</v>
      </c>
      <c r="L8" s="22" t="s">
        <v>12</v>
      </c>
      <c r="M8" s="23" t="s">
        <v>18</v>
      </c>
      <c r="N8" s="22" t="s">
        <v>12</v>
      </c>
      <c r="O8" s="197"/>
      <c r="P8" s="197"/>
      <c r="Q8" s="197"/>
    </row>
    <row r="9" spans="1:17" ht="13.5">
      <c r="A9" s="27">
        <v>1</v>
      </c>
      <c r="B9" s="28" t="s">
        <v>46</v>
      </c>
      <c r="C9" s="49">
        <f>SUM(C10:C34)</f>
        <v>7517.990000000001</v>
      </c>
      <c r="D9" s="49">
        <f aca="true" t="shared" si="0" ref="D9:P9">SUM(D10:D34)</f>
        <v>7176.290000000001</v>
      </c>
      <c r="E9" s="49">
        <f t="shared" si="0"/>
        <v>2101.8118299999996</v>
      </c>
      <c r="F9" s="49">
        <f t="shared" si="0"/>
        <v>2094.18183</v>
      </c>
      <c r="G9" s="49">
        <f t="shared" si="0"/>
        <v>5250.87</v>
      </c>
      <c r="H9" s="49">
        <f t="shared" si="0"/>
        <v>4909.17</v>
      </c>
      <c r="I9" s="49">
        <f t="shared" si="0"/>
        <v>128.20383999999999</v>
      </c>
      <c r="J9" s="49">
        <f t="shared" si="0"/>
        <v>120.57383999999999</v>
      </c>
      <c r="K9" s="49">
        <f t="shared" si="0"/>
        <v>18.7</v>
      </c>
      <c r="L9" s="49">
        <f t="shared" si="0"/>
        <v>18.7</v>
      </c>
      <c r="M9" s="49">
        <f t="shared" si="0"/>
        <v>2.31</v>
      </c>
      <c r="N9" s="49">
        <f t="shared" si="0"/>
        <v>2.31</v>
      </c>
      <c r="O9" s="49">
        <f t="shared" si="0"/>
        <v>2062.2999999999997</v>
      </c>
      <c r="P9" s="49">
        <f t="shared" si="0"/>
        <v>59.741</v>
      </c>
      <c r="Q9" s="71"/>
    </row>
    <row r="10" spans="1:18" ht="12.75">
      <c r="A10" s="31">
        <v>1</v>
      </c>
      <c r="B10" s="14" t="s">
        <v>80</v>
      </c>
      <c r="C10" s="94">
        <v>2266.8</v>
      </c>
      <c r="D10" s="94">
        <v>2266.8</v>
      </c>
      <c r="E10" s="94">
        <v>1972.11</v>
      </c>
      <c r="F10" s="94">
        <v>1972.11</v>
      </c>
      <c r="G10" s="77">
        <v>21.8</v>
      </c>
      <c r="H10" s="78">
        <v>21.8</v>
      </c>
      <c r="I10" s="77">
        <v>0.558</v>
      </c>
      <c r="J10" s="78">
        <v>0.558</v>
      </c>
      <c r="K10" s="77"/>
      <c r="L10" s="78"/>
      <c r="M10" s="77"/>
      <c r="N10" s="78"/>
      <c r="O10" s="79">
        <v>23</v>
      </c>
      <c r="P10" s="79">
        <v>0.668</v>
      </c>
      <c r="Q10" s="72"/>
      <c r="R10" s="1">
        <f>I10/H10*1000</f>
        <v>25.59633027522936</v>
      </c>
    </row>
    <row r="11" spans="1:18" s="85" customFormat="1" ht="12.75">
      <c r="A11" s="31">
        <v>2</v>
      </c>
      <c r="B11" s="14" t="s">
        <v>140</v>
      </c>
      <c r="C11" s="94">
        <f aca="true" t="shared" si="1" ref="C11:F14">SUM(G11,K11)</f>
        <v>104</v>
      </c>
      <c r="D11" s="94">
        <f t="shared" si="1"/>
        <v>104</v>
      </c>
      <c r="E11" s="94">
        <f t="shared" si="1"/>
        <v>2.419</v>
      </c>
      <c r="F11" s="94">
        <f t="shared" si="1"/>
        <v>2.419</v>
      </c>
      <c r="G11" s="77">
        <v>104</v>
      </c>
      <c r="H11" s="78">
        <v>104</v>
      </c>
      <c r="I11" s="77">
        <v>2.419</v>
      </c>
      <c r="J11" s="78">
        <v>2.419</v>
      </c>
      <c r="K11" s="77"/>
      <c r="L11" s="78"/>
      <c r="M11" s="77"/>
      <c r="N11" s="78"/>
      <c r="O11" s="79"/>
      <c r="P11" s="79"/>
      <c r="Q11" s="93"/>
      <c r="R11" s="1">
        <f aca="true" t="shared" si="2" ref="R11:R60">I11/H11*1000</f>
        <v>23.259615384615387</v>
      </c>
    </row>
    <row r="12" spans="1:18" s="85" customFormat="1" ht="12.75">
      <c r="A12" s="31">
        <v>3</v>
      </c>
      <c r="B12" s="14" t="s">
        <v>141</v>
      </c>
      <c r="C12" s="94">
        <f t="shared" si="1"/>
        <v>38.5</v>
      </c>
      <c r="D12" s="94">
        <f t="shared" si="1"/>
        <v>38.5</v>
      </c>
      <c r="E12" s="94">
        <f t="shared" si="1"/>
        <v>1.011</v>
      </c>
      <c r="F12" s="94">
        <f t="shared" si="1"/>
        <v>1.011</v>
      </c>
      <c r="G12" s="77">
        <v>38.5</v>
      </c>
      <c r="H12" s="78">
        <v>38.5</v>
      </c>
      <c r="I12" s="77">
        <v>1.011</v>
      </c>
      <c r="J12" s="78">
        <v>1.011</v>
      </c>
      <c r="K12" s="77"/>
      <c r="L12" s="78"/>
      <c r="M12" s="77"/>
      <c r="N12" s="78"/>
      <c r="O12" s="79"/>
      <c r="P12" s="79"/>
      <c r="Q12" s="93"/>
      <c r="R12" s="1">
        <f t="shared" si="2"/>
        <v>26.25974025974026</v>
      </c>
    </row>
    <row r="13" spans="1:18" ht="12.75">
      <c r="A13" s="31">
        <v>4</v>
      </c>
      <c r="B13" s="14" t="s">
        <v>142</v>
      </c>
      <c r="C13" s="94">
        <f t="shared" si="1"/>
        <v>40</v>
      </c>
      <c r="D13" s="94">
        <f t="shared" si="1"/>
        <v>40</v>
      </c>
      <c r="E13" s="94">
        <f t="shared" si="1"/>
        <v>0.931</v>
      </c>
      <c r="F13" s="94">
        <f t="shared" si="1"/>
        <v>0.931</v>
      </c>
      <c r="G13" s="77">
        <v>40</v>
      </c>
      <c r="H13" s="78">
        <v>40</v>
      </c>
      <c r="I13" s="77">
        <v>0.931</v>
      </c>
      <c r="J13" s="78">
        <v>0.931</v>
      </c>
      <c r="K13" s="77"/>
      <c r="L13" s="78"/>
      <c r="M13" s="77"/>
      <c r="N13" s="78"/>
      <c r="O13" s="79"/>
      <c r="P13" s="79"/>
      <c r="Q13" s="72"/>
      <c r="R13" s="1">
        <f t="shared" si="2"/>
        <v>23.275000000000002</v>
      </c>
    </row>
    <row r="14" spans="1:18" ht="12.75">
      <c r="A14" s="31">
        <v>5</v>
      </c>
      <c r="B14" s="14" t="s">
        <v>143</v>
      </c>
      <c r="C14" s="94">
        <f t="shared" si="1"/>
        <v>74.5</v>
      </c>
      <c r="D14" s="94">
        <f t="shared" si="1"/>
        <v>74.5</v>
      </c>
      <c r="E14" s="94">
        <f t="shared" si="1"/>
        <v>2.6</v>
      </c>
      <c r="F14" s="94">
        <f t="shared" si="1"/>
        <v>2.6</v>
      </c>
      <c r="G14" s="77">
        <v>74.5</v>
      </c>
      <c r="H14" s="78">
        <v>74.5</v>
      </c>
      <c r="I14" s="77">
        <v>2.6</v>
      </c>
      <c r="J14" s="78">
        <v>2.6</v>
      </c>
      <c r="K14" s="77"/>
      <c r="L14" s="78"/>
      <c r="M14" s="77"/>
      <c r="N14" s="78"/>
      <c r="O14" s="79"/>
      <c r="P14" s="79"/>
      <c r="Q14" s="72"/>
      <c r="R14" s="1">
        <f t="shared" si="2"/>
        <v>34.899328859060404</v>
      </c>
    </row>
    <row r="15" spans="1:18" ht="12.75">
      <c r="A15" s="31">
        <v>6</v>
      </c>
      <c r="B15" s="14" t="s">
        <v>98</v>
      </c>
      <c r="C15" s="94">
        <f aca="true" t="shared" si="3" ref="C15:F30">SUM(G15,K15)</f>
        <v>28.28</v>
      </c>
      <c r="D15" s="94">
        <f t="shared" si="3"/>
        <v>28.28</v>
      </c>
      <c r="E15" s="94">
        <f t="shared" si="3"/>
        <v>0.7</v>
      </c>
      <c r="F15" s="94">
        <f t="shared" si="3"/>
        <v>0.7</v>
      </c>
      <c r="G15" s="77">
        <v>28.28</v>
      </c>
      <c r="H15" s="78">
        <v>28.28</v>
      </c>
      <c r="I15" s="77">
        <v>0.7</v>
      </c>
      <c r="J15" s="78">
        <v>0.7</v>
      </c>
      <c r="K15" s="77"/>
      <c r="L15" s="78"/>
      <c r="M15" s="77"/>
      <c r="N15" s="78"/>
      <c r="O15" s="79"/>
      <c r="P15" s="79"/>
      <c r="Q15" s="72"/>
      <c r="R15" s="1">
        <f t="shared" si="2"/>
        <v>24.75247524752475</v>
      </c>
    </row>
    <row r="16" spans="1:18" ht="13.5" customHeight="1">
      <c r="A16" s="31">
        <v>7</v>
      </c>
      <c r="B16" s="14" t="s">
        <v>68</v>
      </c>
      <c r="C16" s="94">
        <f t="shared" si="3"/>
        <v>593</v>
      </c>
      <c r="D16" s="94">
        <f t="shared" si="3"/>
        <v>593</v>
      </c>
      <c r="E16" s="94">
        <f t="shared" si="3"/>
        <v>13.26</v>
      </c>
      <c r="F16" s="94">
        <f t="shared" si="3"/>
        <v>13.26</v>
      </c>
      <c r="G16" s="77">
        <v>593</v>
      </c>
      <c r="H16" s="78">
        <v>593</v>
      </c>
      <c r="I16" s="77">
        <v>13.26</v>
      </c>
      <c r="J16" s="78">
        <v>13.26</v>
      </c>
      <c r="K16" s="77"/>
      <c r="L16" s="78"/>
      <c r="M16" s="77"/>
      <c r="N16" s="78"/>
      <c r="O16" s="79">
        <v>593</v>
      </c>
      <c r="P16" s="79">
        <v>9.7</v>
      </c>
      <c r="Q16" s="72"/>
      <c r="R16" s="1">
        <f t="shared" si="2"/>
        <v>22.36087689713322</v>
      </c>
    </row>
    <row r="17" spans="1:18" ht="12.75">
      <c r="A17" s="31">
        <v>8</v>
      </c>
      <c r="B17" s="14" t="s">
        <v>71</v>
      </c>
      <c r="C17" s="94">
        <f t="shared" si="3"/>
        <v>181.7</v>
      </c>
      <c r="D17" s="94">
        <f t="shared" si="3"/>
        <v>181.7</v>
      </c>
      <c r="E17" s="94">
        <f t="shared" si="3"/>
        <v>6.01</v>
      </c>
      <c r="F17" s="94">
        <f t="shared" si="3"/>
        <v>6.01</v>
      </c>
      <c r="G17" s="77">
        <v>163</v>
      </c>
      <c r="H17" s="78">
        <v>163</v>
      </c>
      <c r="I17" s="77">
        <v>3.7</v>
      </c>
      <c r="J17" s="78">
        <v>3.7</v>
      </c>
      <c r="K17" s="77">
        <v>18.7</v>
      </c>
      <c r="L17" s="78">
        <v>18.7</v>
      </c>
      <c r="M17" s="77">
        <v>2.31</v>
      </c>
      <c r="N17" s="78">
        <v>2.31</v>
      </c>
      <c r="O17" s="79">
        <v>31.1</v>
      </c>
      <c r="P17" s="79">
        <v>0.9</v>
      </c>
      <c r="Q17" s="72"/>
      <c r="R17" s="1">
        <f t="shared" si="2"/>
        <v>22.699386503067487</v>
      </c>
    </row>
    <row r="18" spans="1:18" ht="12.75">
      <c r="A18" s="31">
        <v>9</v>
      </c>
      <c r="B18" s="14" t="s">
        <v>75</v>
      </c>
      <c r="C18" s="94">
        <f t="shared" si="3"/>
        <v>46</v>
      </c>
      <c r="D18" s="94">
        <f t="shared" si="3"/>
        <v>46</v>
      </c>
      <c r="E18" s="94">
        <f t="shared" si="3"/>
        <v>1.035</v>
      </c>
      <c r="F18" s="94">
        <f t="shared" si="3"/>
        <v>1.04</v>
      </c>
      <c r="G18" s="77">
        <v>46</v>
      </c>
      <c r="H18" s="78">
        <v>46</v>
      </c>
      <c r="I18" s="77">
        <v>1.035</v>
      </c>
      <c r="J18" s="78">
        <v>1.04</v>
      </c>
      <c r="K18" s="77"/>
      <c r="L18" s="78"/>
      <c r="M18" s="77"/>
      <c r="N18" s="78"/>
      <c r="O18" s="79"/>
      <c r="P18" s="79"/>
      <c r="Q18" s="72"/>
      <c r="R18" s="1">
        <f t="shared" si="2"/>
        <v>22.5</v>
      </c>
    </row>
    <row r="19" spans="1:18" ht="12.75">
      <c r="A19" s="31">
        <v>10</v>
      </c>
      <c r="B19" s="14" t="s">
        <v>83</v>
      </c>
      <c r="C19" s="94">
        <f t="shared" si="3"/>
        <v>41</v>
      </c>
      <c r="D19" s="94">
        <f t="shared" si="3"/>
        <v>0</v>
      </c>
      <c r="E19" s="94">
        <f t="shared" si="3"/>
        <v>1.052</v>
      </c>
      <c r="F19" s="94">
        <f t="shared" si="3"/>
        <v>0</v>
      </c>
      <c r="G19" s="77">
        <v>41</v>
      </c>
      <c r="H19" s="78"/>
      <c r="I19" s="77">
        <v>1.052</v>
      </c>
      <c r="J19" s="78"/>
      <c r="K19" s="77"/>
      <c r="L19" s="78"/>
      <c r="M19" s="77"/>
      <c r="N19" s="78"/>
      <c r="O19" s="79"/>
      <c r="P19" s="79"/>
      <c r="Q19" s="72"/>
      <c r="R19" s="1" t="e">
        <f t="shared" si="2"/>
        <v>#DIV/0!</v>
      </c>
    </row>
    <row r="20" spans="1:18" ht="12.75">
      <c r="A20" s="31">
        <v>11</v>
      </c>
      <c r="B20" s="14" t="s">
        <v>84</v>
      </c>
      <c r="C20" s="94">
        <f t="shared" si="3"/>
        <v>26.5</v>
      </c>
      <c r="D20" s="94">
        <f t="shared" si="3"/>
        <v>0</v>
      </c>
      <c r="E20" s="94">
        <f t="shared" si="3"/>
        <v>0.753</v>
      </c>
      <c r="F20" s="94">
        <f t="shared" si="3"/>
        <v>0</v>
      </c>
      <c r="G20" s="77">
        <v>26.5</v>
      </c>
      <c r="H20" s="78"/>
      <c r="I20" s="77">
        <v>0.753</v>
      </c>
      <c r="J20" s="78"/>
      <c r="K20" s="77"/>
      <c r="L20" s="78"/>
      <c r="M20" s="77"/>
      <c r="N20" s="78"/>
      <c r="O20" s="79"/>
      <c r="P20" s="79"/>
      <c r="Q20" s="72"/>
      <c r="R20" s="1" t="e">
        <f t="shared" si="2"/>
        <v>#DIV/0!</v>
      </c>
    </row>
    <row r="21" spans="1:18" ht="12.75">
      <c r="A21" s="31">
        <v>12</v>
      </c>
      <c r="B21" s="14" t="s">
        <v>88</v>
      </c>
      <c r="C21" s="94">
        <v>240</v>
      </c>
      <c r="D21" s="94">
        <v>240</v>
      </c>
      <c r="E21" s="94">
        <v>5.54199</v>
      </c>
      <c r="F21" s="94">
        <v>5.54199</v>
      </c>
      <c r="G21" s="77">
        <v>238</v>
      </c>
      <c r="H21" s="78">
        <v>238</v>
      </c>
      <c r="I21" s="78">
        <v>5.66</v>
      </c>
      <c r="J21" s="78">
        <v>5.66</v>
      </c>
      <c r="K21" s="77"/>
      <c r="L21" s="78"/>
      <c r="M21" s="77"/>
      <c r="N21" s="78"/>
      <c r="O21" s="79"/>
      <c r="P21" s="79"/>
      <c r="Q21" s="72"/>
      <c r="R21" s="1">
        <f t="shared" si="2"/>
        <v>23.781512605042018</v>
      </c>
    </row>
    <row r="22" spans="1:18" ht="12.75">
      <c r="A22" s="31">
        <v>13</v>
      </c>
      <c r="B22" s="14" t="s">
        <v>99</v>
      </c>
      <c r="C22" s="94">
        <f t="shared" si="3"/>
        <v>200</v>
      </c>
      <c r="D22" s="94">
        <f t="shared" si="3"/>
        <v>200</v>
      </c>
      <c r="E22" s="94">
        <f t="shared" si="3"/>
        <v>3.88</v>
      </c>
      <c r="F22" s="94">
        <f t="shared" si="3"/>
        <v>3.88</v>
      </c>
      <c r="G22" s="77">
        <v>200</v>
      </c>
      <c r="H22" s="78">
        <v>200</v>
      </c>
      <c r="I22" s="77">
        <v>3.88</v>
      </c>
      <c r="J22" s="78">
        <v>3.88</v>
      </c>
      <c r="K22" s="77"/>
      <c r="L22" s="78"/>
      <c r="M22" s="77"/>
      <c r="N22" s="78"/>
      <c r="O22" s="79"/>
      <c r="P22" s="79"/>
      <c r="Q22" s="72"/>
      <c r="R22" s="1">
        <f t="shared" si="2"/>
        <v>19.400000000000002</v>
      </c>
    </row>
    <row r="23" spans="1:18" ht="12.75">
      <c r="A23" s="31">
        <v>14</v>
      </c>
      <c r="B23" s="14" t="s">
        <v>105</v>
      </c>
      <c r="C23" s="94">
        <f t="shared" si="3"/>
        <v>114.1</v>
      </c>
      <c r="D23" s="94">
        <f t="shared" si="3"/>
        <v>0</v>
      </c>
      <c r="E23" s="94">
        <f t="shared" si="3"/>
        <v>2.73</v>
      </c>
      <c r="F23" s="94">
        <f t="shared" si="3"/>
        <v>0</v>
      </c>
      <c r="G23" s="77">
        <v>114.1</v>
      </c>
      <c r="H23" s="78"/>
      <c r="I23" s="77">
        <v>2.73</v>
      </c>
      <c r="J23" s="78"/>
      <c r="K23" s="77"/>
      <c r="L23" s="78"/>
      <c r="M23" s="77"/>
      <c r="N23" s="78"/>
      <c r="O23" s="79"/>
      <c r="P23" s="79"/>
      <c r="Q23" s="72"/>
      <c r="R23" s="1" t="e">
        <f t="shared" si="2"/>
        <v>#DIV/0!</v>
      </c>
    </row>
    <row r="24" spans="1:18" ht="12.75">
      <c r="A24" s="31">
        <v>15</v>
      </c>
      <c r="B24" s="14" t="s">
        <v>106</v>
      </c>
      <c r="C24" s="94">
        <f t="shared" si="3"/>
        <v>160.1</v>
      </c>
      <c r="D24" s="94">
        <f t="shared" si="3"/>
        <v>0</v>
      </c>
      <c r="E24" s="94">
        <f t="shared" si="3"/>
        <v>3.1</v>
      </c>
      <c r="F24" s="94">
        <f t="shared" si="3"/>
        <v>0</v>
      </c>
      <c r="G24" s="77">
        <v>160.1</v>
      </c>
      <c r="H24" s="78"/>
      <c r="I24" s="77">
        <v>3.1</v>
      </c>
      <c r="J24" s="78"/>
      <c r="K24" s="77"/>
      <c r="L24" s="78"/>
      <c r="M24" s="77"/>
      <c r="N24" s="78"/>
      <c r="O24" s="79"/>
      <c r="P24" s="79"/>
      <c r="Q24" s="72"/>
      <c r="R24" s="1" t="e">
        <f t="shared" si="2"/>
        <v>#DIV/0!</v>
      </c>
    </row>
    <row r="25" spans="1:18" s="294" customFormat="1" ht="12.75">
      <c r="A25" s="295">
        <v>16</v>
      </c>
      <c r="B25" s="287" t="s">
        <v>144</v>
      </c>
      <c r="C25" s="291">
        <f>SUM(G25,K25)</f>
        <v>117.3</v>
      </c>
      <c r="D25" s="291">
        <f>SUM(H25,L25)</f>
        <v>117.3</v>
      </c>
      <c r="E25" s="291">
        <f>SUM(I25,M25)</f>
        <v>2.77784</v>
      </c>
      <c r="F25" s="291">
        <f>SUM(J25,N25)</f>
        <v>2.77784</v>
      </c>
      <c r="G25" s="290">
        <v>117.3</v>
      </c>
      <c r="H25" s="291">
        <v>117.3</v>
      </c>
      <c r="I25" s="290">
        <v>2.77784</v>
      </c>
      <c r="J25" s="290">
        <v>2.77784</v>
      </c>
      <c r="K25" s="290"/>
      <c r="L25" s="291"/>
      <c r="M25" s="290"/>
      <c r="N25" s="291"/>
      <c r="O25" s="292"/>
      <c r="P25" s="292"/>
      <c r="Q25" s="293"/>
      <c r="R25" s="1">
        <f t="shared" si="2"/>
        <v>23.681500426257458</v>
      </c>
    </row>
    <row r="26" spans="1:18" s="294" customFormat="1" ht="12.75">
      <c r="A26" s="295">
        <v>16</v>
      </c>
      <c r="B26" s="287" t="s">
        <v>81</v>
      </c>
      <c r="C26" s="291">
        <f>SUM(G26,K26)</f>
        <v>47</v>
      </c>
      <c r="D26" s="291">
        <f>SUM(H26,L26)</f>
        <v>47</v>
      </c>
      <c r="E26" s="291">
        <f>SUM(I26,M26)</f>
        <v>1.5</v>
      </c>
      <c r="F26" s="291">
        <f>SUM(J26,N26)</f>
        <v>1.5</v>
      </c>
      <c r="G26" s="290">
        <v>47</v>
      </c>
      <c r="H26" s="291">
        <v>47</v>
      </c>
      <c r="I26" s="290">
        <v>1.5</v>
      </c>
      <c r="J26" s="290">
        <v>1.5</v>
      </c>
      <c r="K26" s="290"/>
      <c r="L26" s="291"/>
      <c r="M26" s="290"/>
      <c r="N26" s="291"/>
      <c r="O26" s="292"/>
      <c r="P26" s="292"/>
      <c r="Q26" s="293"/>
      <c r="R26" s="1">
        <f t="shared" si="2"/>
        <v>31.914893617021274</v>
      </c>
    </row>
    <row r="27" spans="1:18" ht="25.5">
      <c r="A27" s="31">
        <v>18</v>
      </c>
      <c r="B27" s="8" t="s">
        <v>107</v>
      </c>
      <c r="C27" s="94">
        <f t="shared" si="3"/>
        <v>211.9</v>
      </c>
      <c r="D27" s="94">
        <f t="shared" si="3"/>
        <v>211.9</v>
      </c>
      <c r="E27" s="94">
        <f t="shared" si="3"/>
        <v>5.346</v>
      </c>
      <c r="F27" s="94">
        <f t="shared" si="3"/>
        <v>5.346</v>
      </c>
      <c r="G27" s="77">
        <v>211.9</v>
      </c>
      <c r="H27" s="77">
        <v>211.9</v>
      </c>
      <c r="I27" s="77">
        <v>5.346</v>
      </c>
      <c r="J27" s="77">
        <v>5.346</v>
      </c>
      <c r="K27" s="189"/>
      <c r="L27" s="78"/>
      <c r="M27" s="77"/>
      <c r="N27" s="78"/>
      <c r="O27" s="79">
        <v>91</v>
      </c>
      <c r="P27" s="79">
        <v>2.427</v>
      </c>
      <c r="Q27" s="188"/>
      <c r="R27" s="1">
        <f t="shared" si="2"/>
        <v>25.228881547899952</v>
      </c>
    </row>
    <row r="28" spans="1:18" ht="25.5">
      <c r="A28" s="31">
        <v>19</v>
      </c>
      <c r="B28" s="8" t="s">
        <v>108</v>
      </c>
      <c r="C28" s="94">
        <f t="shared" si="3"/>
        <v>931</v>
      </c>
      <c r="D28" s="94">
        <f t="shared" si="3"/>
        <v>931</v>
      </c>
      <c r="E28" s="94">
        <f t="shared" si="3"/>
        <v>23.49</v>
      </c>
      <c r="F28" s="94">
        <f t="shared" si="3"/>
        <v>23.49</v>
      </c>
      <c r="G28" s="77">
        <v>931</v>
      </c>
      <c r="H28" s="77">
        <v>931</v>
      </c>
      <c r="I28" s="77">
        <v>23.49</v>
      </c>
      <c r="J28" s="77">
        <v>23.49</v>
      </c>
      <c r="K28" s="189"/>
      <c r="L28" s="78"/>
      <c r="M28" s="77"/>
      <c r="N28" s="78"/>
      <c r="O28" s="79">
        <v>405.2</v>
      </c>
      <c r="P28" s="79">
        <v>10.818</v>
      </c>
      <c r="Q28" s="188"/>
      <c r="R28" s="1">
        <f t="shared" si="2"/>
        <v>25.230934479054778</v>
      </c>
    </row>
    <row r="29" spans="1:18" ht="25.5">
      <c r="A29" s="31">
        <v>20</v>
      </c>
      <c r="B29" s="8" t="s">
        <v>109</v>
      </c>
      <c r="C29" s="94">
        <f t="shared" si="3"/>
        <v>1720</v>
      </c>
      <c r="D29" s="94">
        <f t="shared" si="3"/>
        <v>1720</v>
      </c>
      <c r="E29" s="94">
        <f t="shared" si="3"/>
        <v>43.4</v>
      </c>
      <c r="F29" s="94">
        <f t="shared" si="3"/>
        <v>43.4</v>
      </c>
      <c r="G29" s="77">
        <v>1720</v>
      </c>
      <c r="H29" s="77">
        <v>1720</v>
      </c>
      <c r="I29" s="77">
        <v>43.4</v>
      </c>
      <c r="J29" s="77">
        <v>43.4</v>
      </c>
      <c r="K29" s="189"/>
      <c r="L29" s="78"/>
      <c r="M29" s="77"/>
      <c r="N29" s="78"/>
      <c r="O29" s="79">
        <v>749.3</v>
      </c>
      <c r="P29" s="79">
        <v>30.662</v>
      </c>
      <c r="Q29" s="188"/>
      <c r="R29" s="1">
        <f>I29/H29*1000</f>
        <v>25.23255813953488</v>
      </c>
    </row>
    <row r="30" spans="1:18" ht="25.5">
      <c r="A30" s="31">
        <v>21</v>
      </c>
      <c r="B30" s="8" t="s">
        <v>110</v>
      </c>
      <c r="C30" s="94">
        <f t="shared" si="3"/>
        <v>173</v>
      </c>
      <c r="D30" s="94">
        <f t="shared" si="3"/>
        <v>173</v>
      </c>
      <c r="E30" s="94">
        <f t="shared" si="3"/>
        <v>4.365</v>
      </c>
      <c r="F30" s="94">
        <f t="shared" si="3"/>
        <v>4.365</v>
      </c>
      <c r="G30" s="77">
        <v>173</v>
      </c>
      <c r="H30" s="77">
        <v>173</v>
      </c>
      <c r="I30" s="77">
        <v>4.365</v>
      </c>
      <c r="J30" s="78">
        <v>4.365</v>
      </c>
      <c r="K30" s="189"/>
      <c r="L30" s="78"/>
      <c r="M30" s="77"/>
      <c r="N30" s="78"/>
      <c r="O30" s="79">
        <v>169.7</v>
      </c>
      <c r="P30" s="79">
        <v>4.566</v>
      </c>
      <c r="Q30" s="188"/>
      <c r="R30" s="1">
        <f t="shared" si="2"/>
        <v>25.23121387283237</v>
      </c>
    </row>
    <row r="31" spans="1:18" ht="38.25">
      <c r="A31" s="31">
        <v>22</v>
      </c>
      <c r="B31" s="10" t="s">
        <v>112</v>
      </c>
      <c r="C31" s="233">
        <f>45+36.65+37.83+43.83</f>
        <v>163.31</v>
      </c>
      <c r="D31" s="234">
        <f>C31</f>
        <v>163.31</v>
      </c>
      <c r="E31" s="233">
        <v>3.8</v>
      </c>
      <c r="F31" s="234">
        <v>3.8</v>
      </c>
      <c r="G31" s="235">
        <v>161.89</v>
      </c>
      <c r="H31" s="236">
        <f>G31</f>
        <v>161.89</v>
      </c>
      <c r="I31" s="235">
        <v>3.936</v>
      </c>
      <c r="J31" s="236">
        <v>3.936</v>
      </c>
      <c r="K31" s="73"/>
      <c r="L31" s="74"/>
      <c r="M31" s="73"/>
      <c r="N31" s="74"/>
      <c r="O31" s="66"/>
      <c r="P31" s="66"/>
      <c r="Q31" s="72"/>
      <c r="R31" s="1">
        <f t="shared" si="2"/>
        <v>24.312804991043304</v>
      </c>
    </row>
    <row r="32" spans="1:18" ht="38.25">
      <c r="A32" s="31">
        <v>23</v>
      </c>
      <c r="B32" s="10" t="s">
        <v>113</v>
      </c>
      <c r="C32" s="233"/>
      <c r="D32" s="234"/>
      <c r="E32" s="233"/>
      <c r="F32" s="234"/>
      <c r="G32" s="235"/>
      <c r="H32" s="236"/>
      <c r="I32" s="235"/>
      <c r="J32" s="236"/>
      <c r="K32" s="73"/>
      <c r="L32" s="74"/>
      <c r="M32" s="73"/>
      <c r="N32" s="74"/>
      <c r="O32" s="66"/>
      <c r="P32" s="66"/>
      <c r="Q32" s="72"/>
      <c r="R32" s="1" t="e">
        <f t="shared" si="2"/>
        <v>#DIV/0!</v>
      </c>
    </row>
    <row r="33" spans="1:18" ht="25.5">
      <c r="A33" s="31">
        <v>24</v>
      </c>
      <c r="B33" s="10" t="s">
        <v>114</v>
      </c>
      <c r="C33" s="233"/>
      <c r="D33" s="234"/>
      <c r="E33" s="233"/>
      <c r="F33" s="234"/>
      <c r="G33" s="235"/>
      <c r="H33" s="236"/>
      <c r="I33" s="235"/>
      <c r="J33" s="236"/>
      <c r="K33" s="73"/>
      <c r="L33" s="74"/>
      <c r="M33" s="73"/>
      <c r="N33" s="74"/>
      <c r="O33" s="66"/>
      <c r="P33" s="66"/>
      <c r="Q33" s="72"/>
      <c r="R33" s="1" t="e">
        <f t="shared" si="2"/>
        <v>#DIV/0!</v>
      </c>
    </row>
    <row r="34" spans="1:18" ht="25.5">
      <c r="A34" s="31">
        <v>25</v>
      </c>
      <c r="B34" s="10" t="s">
        <v>115</v>
      </c>
      <c r="C34" s="233"/>
      <c r="D34" s="234"/>
      <c r="E34" s="233"/>
      <c r="F34" s="234"/>
      <c r="G34" s="235"/>
      <c r="H34" s="236"/>
      <c r="I34" s="235"/>
      <c r="J34" s="236"/>
      <c r="K34" s="73"/>
      <c r="L34" s="74"/>
      <c r="M34" s="73"/>
      <c r="N34" s="74"/>
      <c r="O34" s="66"/>
      <c r="P34" s="66"/>
      <c r="Q34" s="72"/>
      <c r="R34" s="1" t="e">
        <f t="shared" si="2"/>
        <v>#DIV/0!</v>
      </c>
    </row>
    <row r="35" spans="1:18" ht="13.5">
      <c r="A35" s="27">
        <v>2</v>
      </c>
      <c r="B35" s="28" t="s">
        <v>47</v>
      </c>
      <c r="C35" s="49">
        <f aca="true" t="shared" si="4" ref="C35:P35">SUM(C36:C36)</f>
        <v>0</v>
      </c>
      <c r="D35" s="49">
        <f t="shared" si="4"/>
        <v>0</v>
      </c>
      <c r="E35" s="49">
        <f t="shared" si="4"/>
        <v>0</v>
      </c>
      <c r="F35" s="49">
        <f t="shared" si="4"/>
        <v>0</v>
      </c>
      <c r="G35" s="49">
        <f t="shared" si="4"/>
        <v>0</v>
      </c>
      <c r="H35" s="49">
        <f t="shared" si="4"/>
        <v>0</v>
      </c>
      <c r="I35" s="49">
        <f t="shared" si="4"/>
        <v>0</v>
      </c>
      <c r="J35" s="49">
        <f t="shared" si="4"/>
        <v>0</v>
      </c>
      <c r="K35" s="49">
        <f t="shared" si="4"/>
        <v>0</v>
      </c>
      <c r="L35" s="49">
        <f t="shared" si="4"/>
        <v>0</v>
      </c>
      <c r="M35" s="49">
        <f t="shared" si="4"/>
        <v>0</v>
      </c>
      <c r="N35" s="49">
        <f t="shared" si="4"/>
        <v>0</v>
      </c>
      <c r="O35" s="49">
        <f t="shared" si="4"/>
        <v>0</v>
      </c>
      <c r="P35" s="49">
        <f t="shared" si="4"/>
        <v>0</v>
      </c>
      <c r="Q35" s="71"/>
      <c r="R35" s="1" t="e">
        <f t="shared" si="2"/>
        <v>#DIV/0!</v>
      </c>
    </row>
    <row r="36" spans="1:18" ht="12.75">
      <c r="A36" s="34"/>
      <c r="B36" s="17"/>
      <c r="C36" s="94"/>
      <c r="D36" s="94"/>
      <c r="E36" s="94"/>
      <c r="F36" s="94"/>
      <c r="G36" s="73"/>
      <c r="H36" s="74"/>
      <c r="I36" s="73"/>
      <c r="J36" s="74"/>
      <c r="K36" s="73"/>
      <c r="L36" s="74"/>
      <c r="M36" s="73"/>
      <c r="N36" s="74"/>
      <c r="O36" s="66"/>
      <c r="P36" s="66"/>
      <c r="Q36" s="72"/>
      <c r="R36" s="1" t="e">
        <f t="shared" si="2"/>
        <v>#DIV/0!</v>
      </c>
    </row>
    <row r="37" spans="1:18" ht="13.5">
      <c r="A37" s="27">
        <v>3</v>
      </c>
      <c r="B37" s="28" t="s">
        <v>48</v>
      </c>
      <c r="C37" s="49">
        <f aca="true" t="shared" si="5" ref="C37:P37">SUM(C38:C55)</f>
        <v>2157.84</v>
      </c>
      <c r="D37" s="49">
        <f t="shared" si="5"/>
        <v>1831.24</v>
      </c>
      <c r="E37" s="49">
        <f t="shared" si="5"/>
        <v>60.798</v>
      </c>
      <c r="F37" s="49">
        <f t="shared" si="5"/>
        <v>47.893</v>
      </c>
      <c r="G37" s="49">
        <f t="shared" si="5"/>
        <v>2129.24</v>
      </c>
      <c r="H37" s="49">
        <f t="shared" si="5"/>
        <v>1802.6399999999999</v>
      </c>
      <c r="I37" s="49">
        <f t="shared" si="5"/>
        <v>57.298</v>
      </c>
      <c r="J37" s="49">
        <f t="shared" si="5"/>
        <v>44.393</v>
      </c>
      <c r="K37" s="49">
        <f t="shared" si="5"/>
        <v>28.6</v>
      </c>
      <c r="L37" s="49">
        <f t="shared" si="5"/>
        <v>28.6</v>
      </c>
      <c r="M37" s="49">
        <f t="shared" si="5"/>
        <v>3.5</v>
      </c>
      <c r="N37" s="49">
        <f t="shared" si="5"/>
        <v>3.5</v>
      </c>
      <c r="O37" s="49">
        <f t="shared" si="5"/>
        <v>106.1</v>
      </c>
      <c r="P37" s="49">
        <f t="shared" si="5"/>
        <v>5.902</v>
      </c>
      <c r="Q37" s="71"/>
      <c r="R37" s="1">
        <f t="shared" si="2"/>
        <v>31.78560333732748</v>
      </c>
    </row>
    <row r="38" spans="1:18" ht="38.25">
      <c r="A38" s="36">
        <v>1</v>
      </c>
      <c r="B38" s="14" t="s">
        <v>59</v>
      </c>
      <c r="C38" s="94">
        <f aca="true" t="shared" si="6" ref="C38:F48">SUM(G38,K38)</f>
        <v>88</v>
      </c>
      <c r="D38" s="94">
        <f t="shared" si="6"/>
        <v>88</v>
      </c>
      <c r="E38" s="94">
        <f t="shared" si="6"/>
        <v>2.047</v>
      </c>
      <c r="F38" s="94">
        <f t="shared" si="6"/>
        <v>0</v>
      </c>
      <c r="G38" s="77">
        <v>88</v>
      </c>
      <c r="H38" s="78">
        <v>88</v>
      </c>
      <c r="I38" s="77">
        <v>2.047</v>
      </c>
      <c r="J38" s="78"/>
      <c r="K38" s="77"/>
      <c r="L38" s="78"/>
      <c r="M38" s="77"/>
      <c r="N38" s="78"/>
      <c r="O38" s="79"/>
      <c r="P38" s="66"/>
      <c r="Q38" s="72"/>
      <c r="R38" s="1">
        <f t="shared" si="2"/>
        <v>23.26136363636364</v>
      </c>
    </row>
    <row r="39" spans="1:18" ht="38.25">
      <c r="A39" s="36">
        <f>A38+1</f>
        <v>2</v>
      </c>
      <c r="B39" s="14" t="s">
        <v>60</v>
      </c>
      <c r="C39" s="94">
        <f t="shared" si="6"/>
        <v>16</v>
      </c>
      <c r="D39" s="94">
        <f t="shared" si="6"/>
        <v>16</v>
      </c>
      <c r="E39" s="94">
        <f t="shared" si="6"/>
        <v>0.375</v>
      </c>
      <c r="F39" s="94">
        <f t="shared" si="6"/>
        <v>0</v>
      </c>
      <c r="G39" s="77">
        <v>16</v>
      </c>
      <c r="H39" s="78">
        <v>16</v>
      </c>
      <c r="I39" s="77">
        <v>0.375</v>
      </c>
      <c r="J39" s="78"/>
      <c r="K39" s="77"/>
      <c r="L39" s="78"/>
      <c r="M39" s="77"/>
      <c r="N39" s="78"/>
      <c r="O39" s="79"/>
      <c r="P39" s="66"/>
      <c r="Q39" s="72"/>
      <c r="R39" s="1">
        <f t="shared" si="2"/>
        <v>23.4375</v>
      </c>
    </row>
    <row r="40" spans="1:18" s="294" customFormat="1" ht="12.75">
      <c r="A40" s="286">
        <f aca="true" t="shared" si="7" ref="A40:A55">A39+1</f>
        <v>3</v>
      </c>
      <c r="B40" s="287" t="s">
        <v>62</v>
      </c>
      <c r="C40" s="291">
        <f t="shared" si="6"/>
        <v>39.06</v>
      </c>
      <c r="D40" s="291">
        <f t="shared" si="6"/>
        <v>39.06</v>
      </c>
      <c r="E40" s="291">
        <f t="shared" si="6"/>
        <v>0.79</v>
      </c>
      <c r="F40" s="291">
        <f t="shared" si="6"/>
        <v>0.79</v>
      </c>
      <c r="G40" s="290">
        <v>39.06</v>
      </c>
      <c r="H40" s="290">
        <v>39.06</v>
      </c>
      <c r="I40" s="290">
        <v>0.79</v>
      </c>
      <c r="J40" s="290">
        <v>0.79</v>
      </c>
      <c r="K40" s="290"/>
      <c r="L40" s="291"/>
      <c r="M40" s="290"/>
      <c r="N40" s="291"/>
      <c r="O40" s="292"/>
      <c r="P40" s="292"/>
      <c r="Q40" s="293"/>
      <c r="R40" s="294">
        <f t="shared" si="2"/>
        <v>20.225294418842804</v>
      </c>
    </row>
    <row r="41" spans="1:18" ht="12.75">
      <c r="A41" s="36">
        <f t="shared" si="7"/>
        <v>4</v>
      </c>
      <c r="B41" s="14" t="s">
        <v>70</v>
      </c>
      <c r="C41" s="94">
        <f t="shared" si="6"/>
        <v>131.6</v>
      </c>
      <c r="D41" s="94">
        <f t="shared" si="6"/>
        <v>131.6</v>
      </c>
      <c r="E41" s="94">
        <f t="shared" si="6"/>
        <v>3.334</v>
      </c>
      <c r="F41" s="94">
        <f t="shared" si="6"/>
        <v>3.334</v>
      </c>
      <c r="G41" s="77">
        <v>131.6</v>
      </c>
      <c r="H41" s="78">
        <v>131.6</v>
      </c>
      <c r="I41" s="77">
        <v>3.334</v>
      </c>
      <c r="J41" s="78">
        <v>3.334</v>
      </c>
      <c r="K41" s="77"/>
      <c r="L41" s="78"/>
      <c r="M41" s="77"/>
      <c r="N41" s="78"/>
      <c r="O41" s="79">
        <v>18</v>
      </c>
      <c r="P41" s="79">
        <v>3.212</v>
      </c>
      <c r="Q41" s="72"/>
      <c r="R41" s="1">
        <f t="shared" si="2"/>
        <v>25.334346504559274</v>
      </c>
    </row>
    <row r="42" spans="1:18" ht="12.75">
      <c r="A42" s="36">
        <f t="shared" si="7"/>
        <v>5</v>
      </c>
      <c r="B42" s="14" t="s">
        <v>74</v>
      </c>
      <c r="C42" s="94">
        <f t="shared" si="6"/>
        <v>95.6</v>
      </c>
      <c r="D42" s="94">
        <f t="shared" si="6"/>
        <v>95.6</v>
      </c>
      <c r="E42" s="94">
        <f t="shared" si="6"/>
        <v>5</v>
      </c>
      <c r="F42" s="94">
        <f t="shared" si="6"/>
        <v>5</v>
      </c>
      <c r="G42" s="77">
        <v>67</v>
      </c>
      <c r="H42" s="78">
        <v>67</v>
      </c>
      <c r="I42" s="77">
        <v>1.5</v>
      </c>
      <c r="J42" s="78">
        <v>1.5</v>
      </c>
      <c r="K42" s="77">
        <v>28.6</v>
      </c>
      <c r="L42" s="78">
        <v>28.6</v>
      </c>
      <c r="M42" s="77">
        <v>3.5</v>
      </c>
      <c r="N42" s="78">
        <v>3.5</v>
      </c>
      <c r="O42" s="79">
        <v>88.1</v>
      </c>
      <c r="P42" s="79">
        <v>2.69</v>
      </c>
      <c r="Q42" s="72"/>
      <c r="R42" s="1">
        <f t="shared" si="2"/>
        <v>22.388059701492537</v>
      </c>
    </row>
    <row r="43" spans="1:18" ht="25.5">
      <c r="A43" s="36">
        <f t="shared" si="7"/>
        <v>6</v>
      </c>
      <c r="B43" s="14" t="s">
        <v>77</v>
      </c>
      <c r="C43" s="94">
        <f t="shared" si="6"/>
        <v>207.8</v>
      </c>
      <c r="D43" s="94">
        <f t="shared" si="6"/>
        <v>0</v>
      </c>
      <c r="E43" s="94">
        <f t="shared" si="6"/>
        <v>4.904</v>
      </c>
      <c r="F43" s="94">
        <f t="shared" si="6"/>
        <v>0</v>
      </c>
      <c r="G43" s="77">
        <v>207.8</v>
      </c>
      <c r="H43" s="78"/>
      <c r="I43" s="77">
        <v>4.904</v>
      </c>
      <c r="J43" s="78"/>
      <c r="K43" s="77"/>
      <c r="L43" s="78"/>
      <c r="M43" s="77"/>
      <c r="N43" s="78"/>
      <c r="O43" s="79"/>
      <c r="P43" s="66"/>
      <c r="Q43" s="72"/>
      <c r="R43" s="1" t="e">
        <f t="shared" si="2"/>
        <v>#DIV/0!</v>
      </c>
    </row>
    <row r="44" spans="1:18" ht="25.5">
      <c r="A44" s="36">
        <f t="shared" si="7"/>
        <v>7</v>
      </c>
      <c r="B44" s="14" t="s">
        <v>78</v>
      </c>
      <c r="C44" s="94">
        <f t="shared" si="6"/>
        <v>22.8</v>
      </c>
      <c r="D44" s="94">
        <f t="shared" si="6"/>
        <v>0</v>
      </c>
      <c r="E44" s="94">
        <f t="shared" si="6"/>
        <v>0.536</v>
      </c>
      <c r="F44" s="94">
        <f t="shared" si="6"/>
        <v>0</v>
      </c>
      <c r="G44" s="77">
        <v>22.8</v>
      </c>
      <c r="H44" s="78"/>
      <c r="I44" s="77">
        <v>0.536</v>
      </c>
      <c r="J44" s="78"/>
      <c r="K44" s="77"/>
      <c r="L44" s="78"/>
      <c r="M44" s="77"/>
      <c r="N44" s="78"/>
      <c r="O44" s="79"/>
      <c r="P44" s="66"/>
      <c r="Q44" s="72"/>
      <c r="R44" s="1" t="e">
        <f t="shared" si="2"/>
        <v>#DIV/0!</v>
      </c>
    </row>
    <row r="45" spans="1:18" s="294" customFormat="1" ht="12.75">
      <c r="A45" s="286">
        <f t="shared" si="7"/>
        <v>8</v>
      </c>
      <c r="B45" s="287" t="s">
        <v>82</v>
      </c>
      <c r="C45" s="291">
        <f t="shared" si="6"/>
        <v>186.53</v>
      </c>
      <c r="D45" s="291">
        <f t="shared" si="6"/>
        <v>186.53</v>
      </c>
      <c r="E45" s="291">
        <f t="shared" si="6"/>
        <v>7.05</v>
      </c>
      <c r="F45" s="291">
        <f t="shared" si="6"/>
        <v>7.05</v>
      </c>
      <c r="G45" s="290">
        <v>186.53</v>
      </c>
      <c r="H45" s="291">
        <v>186.53</v>
      </c>
      <c r="I45" s="290">
        <v>7.05</v>
      </c>
      <c r="J45" s="291">
        <v>7.05</v>
      </c>
      <c r="K45" s="290"/>
      <c r="L45" s="291"/>
      <c r="M45" s="290"/>
      <c r="N45" s="291"/>
      <c r="O45" s="292"/>
      <c r="P45" s="292"/>
      <c r="Q45" s="293"/>
      <c r="R45" s="294">
        <f t="shared" si="2"/>
        <v>37.795528869350775</v>
      </c>
    </row>
    <row r="46" spans="1:18" ht="12.75">
      <c r="A46" s="36">
        <f t="shared" si="7"/>
        <v>9</v>
      </c>
      <c r="B46" s="14" t="s">
        <v>87</v>
      </c>
      <c r="C46" s="94">
        <f t="shared" si="6"/>
        <v>96</v>
      </c>
      <c r="D46" s="94">
        <f t="shared" si="6"/>
        <v>0</v>
      </c>
      <c r="E46" s="94">
        <f t="shared" si="6"/>
        <v>2.716</v>
      </c>
      <c r="F46" s="94">
        <f t="shared" si="6"/>
        <v>0</v>
      </c>
      <c r="G46" s="77">
        <v>96</v>
      </c>
      <c r="H46" s="78"/>
      <c r="I46" s="77">
        <v>2.716</v>
      </c>
      <c r="J46" s="78"/>
      <c r="K46" s="77"/>
      <c r="L46" s="78"/>
      <c r="M46" s="77"/>
      <c r="N46" s="78"/>
      <c r="O46" s="79"/>
      <c r="P46" s="66"/>
      <c r="Q46" s="72"/>
      <c r="R46" s="1" t="e">
        <f t="shared" si="2"/>
        <v>#DIV/0!</v>
      </c>
    </row>
    <row r="47" spans="1:18" ht="12.75">
      <c r="A47" s="36">
        <f t="shared" si="7"/>
        <v>10</v>
      </c>
      <c r="B47" s="14" t="s">
        <v>97</v>
      </c>
      <c r="C47" s="94">
        <f t="shared" si="6"/>
        <v>91.65</v>
      </c>
      <c r="D47" s="94">
        <f t="shared" si="6"/>
        <v>91.65</v>
      </c>
      <c r="E47" s="94">
        <f t="shared" si="6"/>
        <v>2.327</v>
      </c>
      <c r="F47" s="94">
        <f t="shared" si="6"/>
        <v>0</v>
      </c>
      <c r="G47" s="77">
        <v>91.65</v>
      </c>
      <c r="H47" s="78">
        <v>91.65</v>
      </c>
      <c r="I47" s="77">
        <v>2.327</v>
      </c>
      <c r="J47" s="78"/>
      <c r="K47" s="77"/>
      <c r="L47" s="78"/>
      <c r="M47" s="77"/>
      <c r="N47" s="78"/>
      <c r="O47" s="79"/>
      <c r="P47" s="66"/>
      <c r="Q47" s="72"/>
      <c r="R47" s="1">
        <f t="shared" si="2"/>
        <v>25.390070921985814</v>
      </c>
    </row>
    <row r="48" spans="1:18" ht="12.75">
      <c r="A48" s="36">
        <f t="shared" si="7"/>
        <v>11</v>
      </c>
      <c r="B48" s="14" t="s">
        <v>316</v>
      </c>
      <c r="C48" s="94">
        <f t="shared" si="6"/>
        <v>105</v>
      </c>
      <c r="D48" s="94">
        <f t="shared" si="6"/>
        <v>105</v>
      </c>
      <c r="E48" s="94">
        <f t="shared" si="6"/>
        <v>2</v>
      </c>
      <c r="F48" s="94">
        <f t="shared" si="6"/>
        <v>2</v>
      </c>
      <c r="G48" s="77">
        <v>105</v>
      </c>
      <c r="H48" s="78">
        <v>105</v>
      </c>
      <c r="I48" s="77">
        <v>2</v>
      </c>
      <c r="J48" s="78">
        <v>2</v>
      </c>
      <c r="K48" s="77"/>
      <c r="L48" s="78"/>
      <c r="M48" s="77"/>
      <c r="N48" s="78"/>
      <c r="O48" s="79"/>
      <c r="P48" s="66"/>
      <c r="Q48" s="72"/>
      <c r="R48" s="1">
        <f t="shared" si="2"/>
        <v>19.04761904761905</v>
      </c>
    </row>
    <row r="49" spans="1:18" s="294" customFormat="1" ht="12.75">
      <c r="A49" s="286">
        <f t="shared" si="7"/>
        <v>12</v>
      </c>
      <c r="B49" s="287" t="s">
        <v>317</v>
      </c>
      <c r="C49" s="291">
        <f>SUM(G49,K49)</f>
        <v>211.6</v>
      </c>
      <c r="D49" s="291">
        <f>SUM(H49,L49)</f>
        <v>211.6</v>
      </c>
      <c r="E49" s="291">
        <f>SUM(I49,M49)</f>
        <v>5.011</v>
      </c>
      <c r="F49" s="291">
        <f>SUM(J49,N49)</f>
        <v>5.011</v>
      </c>
      <c r="G49" s="289">
        <v>211.6</v>
      </c>
      <c r="H49" s="288">
        <v>211.6</v>
      </c>
      <c r="I49" s="289">
        <v>5.011</v>
      </c>
      <c r="J49" s="288">
        <v>5.011</v>
      </c>
      <c r="K49" s="290"/>
      <c r="L49" s="291"/>
      <c r="M49" s="290"/>
      <c r="N49" s="291"/>
      <c r="O49" s="292"/>
      <c r="P49" s="292"/>
      <c r="Q49" s="293"/>
      <c r="R49" s="294">
        <f t="shared" si="2"/>
        <v>23.68147448015123</v>
      </c>
    </row>
    <row r="50" spans="1:18" ht="12.75">
      <c r="A50" s="36">
        <f t="shared" si="7"/>
        <v>13</v>
      </c>
      <c r="B50" s="10" t="s">
        <v>118</v>
      </c>
      <c r="C50" s="227">
        <f>SUM(G50,K50)</f>
        <v>807.2</v>
      </c>
      <c r="D50" s="227">
        <f>SUM(H50,L50)</f>
        <v>807.2</v>
      </c>
      <c r="E50" s="227">
        <f>SUM(I50,M50)</f>
        <v>23.22</v>
      </c>
      <c r="F50" s="227">
        <f>SUM(J50,N50)</f>
        <v>23.22</v>
      </c>
      <c r="G50" s="191">
        <v>807.2</v>
      </c>
      <c r="H50" s="237">
        <v>807.2</v>
      </c>
      <c r="I50" s="191">
        <v>23.22</v>
      </c>
      <c r="J50" s="237">
        <v>23.22</v>
      </c>
      <c r="K50" s="77"/>
      <c r="L50" s="78"/>
      <c r="M50" s="77"/>
      <c r="N50" s="78"/>
      <c r="O50" s="79"/>
      <c r="P50" s="66"/>
      <c r="Q50" s="72"/>
      <c r="R50" s="1">
        <f t="shared" si="2"/>
        <v>28.76610505450941</v>
      </c>
    </row>
    <row r="51" spans="1:18" ht="12.75">
      <c r="A51" s="36">
        <f t="shared" si="7"/>
        <v>14</v>
      </c>
      <c r="B51" s="11" t="s">
        <v>119</v>
      </c>
      <c r="C51" s="228"/>
      <c r="D51" s="228"/>
      <c r="E51" s="228"/>
      <c r="F51" s="228"/>
      <c r="G51" s="211"/>
      <c r="H51" s="238"/>
      <c r="I51" s="211"/>
      <c r="J51" s="238"/>
      <c r="K51" s="77"/>
      <c r="L51" s="78"/>
      <c r="M51" s="77"/>
      <c r="N51" s="78"/>
      <c r="O51" s="79"/>
      <c r="P51" s="66"/>
      <c r="Q51" s="72"/>
      <c r="R51" s="1" t="e">
        <f t="shared" si="2"/>
        <v>#DIV/0!</v>
      </c>
    </row>
    <row r="52" spans="1:18" ht="25.5">
      <c r="A52" s="36">
        <f t="shared" si="7"/>
        <v>15</v>
      </c>
      <c r="B52" s="13" t="s">
        <v>120</v>
      </c>
      <c r="C52" s="228"/>
      <c r="D52" s="228"/>
      <c r="E52" s="228"/>
      <c r="F52" s="228"/>
      <c r="G52" s="211"/>
      <c r="H52" s="238"/>
      <c r="I52" s="211"/>
      <c r="J52" s="238"/>
      <c r="K52" s="77"/>
      <c r="L52" s="78"/>
      <c r="M52" s="77"/>
      <c r="N52" s="78"/>
      <c r="O52" s="79"/>
      <c r="P52" s="66"/>
      <c r="Q52" s="72"/>
      <c r="R52" s="1" t="e">
        <f t="shared" si="2"/>
        <v>#DIV/0!</v>
      </c>
    </row>
    <row r="53" spans="1:18" ht="12.75">
      <c r="A53" s="36">
        <f t="shared" si="7"/>
        <v>16</v>
      </c>
      <c r="B53" s="14" t="s">
        <v>121</v>
      </c>
      <c r="C53" s="228"/>
      <c r="D53" s="228"/>
      <c r="E53" s="228"/>
      <c r="F53" s="228"/>
      <c r="G53" s="211"/>
      <c r="H53" s="238"/>
      <c r="I53" s="211"/>
      <c r="J53" s="238"/>
      <c r="K53" s="77"/>
      <c r="L53" s="78"/>
      <c r="M53" s="77"/>
      <c r="N53" s="78"/>
      <c r="O53" s="79"/>
      <c r="P53" s="66"/>
      <c r="Q53" s="72"/>
      <c r="R53" s="1" t="e">
        <f t="shared" si="2"/>
        <v>#DIV/0!</v>
      </c>
    </row>
    <row r="54" spans="1:18" ht="12.75">
      <c r="A54" s="36">
        <f t="shared" si="7"/>
        <v>17</v>
      </c>
      <c r="B54" s="13" t="s">
        <v>122</v>
      </c>
      <c r="C54" s="229"/>
      <c r="D54" s="229"/>
      <c r="E54" s="229"/>
      <c r="F54" s="229"/>
      <c r="G54" s="212"/>
      <c r="H54" s="239"/>
      <c r="I54" s="212"/>
      <c r="J54" s="239"/>
      <c r="K54" s="77"/>
      <c r="L54" s="78"/>
      <c r="M54" s="77"/>
      <c r="N54" s="78"/>
      <c r="O54" s="79"/>
      <c r="P54" s="66"/>
      <c r="Q54" s="72"/>
      <c r="R54" s="1" t="e">
        <f t="shared" si="2"/>
        <v>#DIV/0!</v>
      </c>
    </row>
    <row r="55" spans="1:18" ht="12.75">
      <c r="A55" s="36">
        <f t="shared" si="7"/>
        <v>18</v>
      </c>
      <c r="B55" s="10" t="s">
        <v>123</v>
      </c>
      <c r="C55" s="94">
        <f>SUM(G55,K55)</f>
        <v>59</v>
      </c>
      <c r="D55" s="94">
        <f>SUM(H55,L55)</f>
        <v>59</v>
      </c>
      <c r="E55" s="94">
        <f>SUM(I55,M55)</f>
        <v>1.488</v>
      </c>
      <c r="F55" s="94">
        <f>SUM(J55,N55)</f>
        <v>1.488</v>
      </c>
      <c r="G55" s="77">
        <v>59</v>
      </c>
      <c r="H55" s="78">
        <v>59</v>
      </c>
      <c r="I55" s="77">
        <v>1.488</v>
      </c>
      <c r="J55" s="78">
        <v>1.488</v>
      </c>
      <c r="K55" s="77"/>
      <c r="L55" s="78"/>
      <c r="M55" s="77"/>
      <c r="N55" s="78"/>
      <c r="O55" s="79"/>
      <c r="P55" s="66"/>
      <c r="Q55" s="72"/>
      <c r="R55" s="1">
        <f t="shared" si="2"/>
        <v>25.220338983050848</v>
      </c>
    </row>
    <row r="56" spans="1:18" ht="13.5">
      <c r="A56" s="27">
        <v>4</v>
      </c>
      <c r="B56" s="28" t="s">
        <v>50</v>
      </c>
      <c r="C56" s="49">
        <f aca="true" t="shared" si="8" ref="C56:P56">SUM(C57:C58)</f>
        <v>574</v>
      </c>
      <c r="D56" s="49">
        <f t="shared" si="8"/>
        <v>574</v>
      </c>
      <c r="E56" s="49">
        <f t="shared" si="8"/>
        <v>14.552</v>
      </c>
      <c r="F56" s="49">
        <f t="shared" si="8"/>
        <v>14.552</v>
      </c>
      <c r="G56" s="49">
        <f t="shared" si="8"/>
        <v>574</v>
      </c>
      <c r="H56" s="49">
        <f t="shared" si="8"/>
        <v>574</v>
      </c>
      <c r="I56" s="49">
        <f t="shared" si="8"/>
        <v>14.552</v>
      </c>
      <c r="J56" s="49">
        <f t="shared" si="8"/>
        <v>14.552</v>
      </c>
      <c r="K56" s="49">
        <f t="shared" si="8"/>
        <v>0</v>
      </c>
      <c r="L56" s="49">
        <f t="shared" si="8"/>
        <v>0</v>
      </c>
      <c r="M56" s="49">
        <f t="shared" si="8"/>
        <v>0</v>
      </c>
      <c r="N56" s="49">
        <f t="shared" si="8"/>
        <v>0</v>
      </c>
      <c r="O56" s="49">
        <f t="shared" si="8"/>
        <v>0</v>
      </c>
      <c r="P56" s="49">
        <f t="shared" si="8"/>
        <v>0</v>
      </c>
      <c r="Q56" s="71"/>
      <c r="R56" s="1">
        <f t="shared" si="2"/>
        <v>25.35191637630662</v>
      </c>
    </row>
    <row r="57" spans="1:18" ht="12.75">
      <c r="A57" s="38">
        <v>1</v>
      </c>
      <c r="B57" s="11" t="s">
        <v>124</v>
      </c>
      <c r="C57" s="94">
        <f aca="true" t="shared" si="9" ref="C57:F58">SUM(G57,K57)</f>
        <v>265</v>
      </c>
      <c r="D57" s="94">
        <f t="shared" si="9"/>
        <v>265</v>
      </c>
      <c r="E57" s="94">
        <f t="shared" si="9"/>
        <v>6.641</v>
      </c>
      <c r="F57" s="94">
        <f t="shared" si="9"/>
        <v>6.641</v>
      </c>
      <c r="G57" s="77">
        <v>265</v>
      </c>
      <c r="H57" s="78">
        <v>265</v>
      </c>
      <c r="I57" s="77">
        <v>6.641</v>
      </c>
      <c r="J57" s="78">
        <v>6.641</v>
      </c>
      <c r="K57" s="77"/>
      <c r="L57" s="74"/>
      <c r="M57" s="73"/>
      <c r="N57" s="74"/>
      <c r="O57" s="66"/>
      <c r="P57" s="66"/>
      <c r="Q57" s="72"/>
      <c r="R57" s="1">
        <f>I57/H57*1000</f>
        <v>25.060377358490566</v>
      </c>
    </row>
    <row r="58" spans="1:18" ht="25.5">
      <c r="A58" s="38">
        <f>A57+1</f>
        <v>2</v>
      </c>
      <c r="B58" s="11" t="s">
        <v>125</v>
      </c>
      <c r="C58" s="94">
        <f t="shared" si="9"/>
        <v>309</v>
      </c>
      <c r="D58" s="94">
        <f t="shared" si="9"/>
        <v>309</v>
      </c>
      <c r="E58" s="94">
        <f t="shared" si="9"/>
        <v>7.911</v>
      </c>
      <c r="F58" s="94">
        <f t="shared" si="9"/>
        <v>7.911</v>
      </c>
      <c r="G58" s="77">
        <v>309</v>
      </c>
      <c r="H58" s="78">
        <v>309</v>
      </c>
      <c r="I58" s="77">
        <v>7.911</v>
      </c>
      <c r="J58" s="78">
        <v>7.911</v>
      </c>
      <c r="K58" s="77"/>
      <c r="L58" s="74"/>
      <c r="M58" s="73"/>
      <c r="N58" s="74"/>
      <c r="O58" s="66"/>
      <c r="P58" s="66"/>
      <c r="Q58" s="72"/>
      <c r="R58" s="1">
        <f t="shared" si="2"/>
        <v>25.601941747572816</v>
      </c>
    </row>
    <row r="59" spans="1:18" ht="27">
      <c r="A59" s="27">
        <v>5</v>
      </c>
      <c r="B59" s="28" t="s">
        <v>49</v>
      </c>
      <c r="C59" s="49">
        <f aca="true" t="shared" si="10" ref="C59:P59">SUM(C60:C60)</f>
        <v>26.2</v>
      </c>
      <c r="D59" s="49">
        <f t="shared" si="10"/>
        <v>26.2</v>
      </c>
      <c r="E59" s="49">
        <f t="shared" si="10"/>
        <v>0.6661</v>
      </c>
      <c r="F59" s="49">
        <f t="shared" si="10"/>
        <v>0.50758</v>
      </c>
      <c r="G59" s="49">
        <f t="shared" si="10"/>
        <v>26.2</v>
      </c>
      <c r="H59" s="49">
        <f t="shared" si="10"/>
        <v>26.2</v>
      </c>
      <c r="I59" s="49">
        <f t="shared" si="10"/>
        <v>0.6661</v>
      </c>
      <c r="J59" s="49">
        <f t="shared" si="10"/>
        <v>0.50758</v>
      </c>
      <c r="K59" s="49">
        <f t="shared" si="10"/>
        <v>0</v>
      </c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71"/>
      <c r="R59" s="1">
        <f t="shared" si="2"/>
        <v>25.423664122137406</v>
      </c>
    </row>
    <row r="60" spans="1:18" ht="25.5">
      <c r="A60" s="39">
        <v>1</v>
      </c>
      <c r="B60" s="14" t="s">
        <v>100</v>
      </c>
      <c r="C60" s="94">
        <f>SUM(G60,K60)</f>
        <v>26.2</v>
      </c>
      <c r="D60" s="94">
        <f>SUM(H60,L60)</f>
        <v>26.2</v>
      </c>
      <c r="E60" s="94">
        <f>SUM(I60,M60)</f>
        <v>0.6661</v>
      </c>
      <c r="F60" s="94">
        <f>SUM(J60,N60)</f>
        <v>0.50758</v>
      </c>
      <c r="G60" s="77">
        <v>26.2</v>
      </c>
      <c r="H60" s="78">
        <v>26.2</v>
      </c>
      <c r="I60" s="77">
        <v>0.6661</v>
      </c>
      <c r="J60" s="78">
        <v>0.50758</v>
      </c>
      <c r="K60" s="73"/>
      <c r="L60" s="74"/>
      <c r="M60" s="73"/>
      <c r="N60" s="74"/>
      <c r="O60" s="66"/>
      <c r="P60" s="66"/>
      <c r="Q60" s="72"/>
      <c r="R60" s="1">
        <f t="shared" si="2"/>
        <v>25.423664122137406</v>
      </c>
    </row>
  </sheetData>
  <sheetProtection/>
  <mergeCells count="35">
    <mergeCell ref="A2:L2"/>
    <mergeCell ref="A3:A8"/>
    <mergeCell ref="B3:Q3"/>
    <mergeCell ref="B4:B8"/>
    <mergeCell ref="C4:P4"/>
    <mergeCell ref="Q4:Q8"/>
    <mergeCell ref="C5:F6"/>
    <mergeCell ref="G5:N5"/>
    <mergeCell ref="O5:P5"/>
    <mergeCell ref="G6:J6"/>
    <mergeCell ref="K6:N6"/>
    <mergeCell ref="O6:O8"/>
    <mergeCell ref="P6:P8"/>
    <mergeCell ref="C7:D7"/>
    <mergeCell ref="E7:F7"/>
    <mergeCell ref="G7:H7"/>
    <mergeCell ref="I7:J7"/>
    <mergeCell ref="K7:L7"/>
    <mergeCell ref="M7:N7"/>
    <mergeCell ref="C31:C34"/>
    <mergeCell ref="D31:D34"/>
    <mergeCell ref="G50:G54"/>
    <mergeCell ref="H50:H54"/>
    <mergeCell ref="I50:I54"/>
    <mergeCell ref="J50:J54"/>
    <mergeCell ref="C50:C54"/>
    <mergeCell ref="D50:D54"/>
    <mergeCell ref="E50:E54"/>
    <mergeCell ref="F50:F54"/>
    <mergeCell ref="E31:E34"/>
    <mergeCell ref="F31:F34"/>
    <mergeCell ref="G31:G34"/>
    <mergeCell ref="H31:H34"/>
    <mergeCell ref="I31:I34"/>
    <mergeCell ref="J31:J34"/>
  </mergeCells>
  <conditionalFormatting sqref="C57:F58 C60:F60 C36:F36 C10:F20 C38:F55 C22:F30">
    <cfRule type="cellIs" priority="39" dxfId="5" operator="equal" stopIfTrue="1">
      <formula>0</formula>
    </cfRule>
  </conditionalFormatting>
  <conditionalFormatting sqref="C10:F10">
    <cfRule type="cellIs" priority="6" dxfId="5" operator="equal" stopIfTrue="1">
      <formula>0</formula>
    </cfRule>
  </conditionalFormatting>
  <conditionalFormatting sqref="C40:F40">
    <cfRule type="cellIs" priority="5" dxfId="5" operator="equal" stopIfTrue="1">
      <formula>0</formula>
    </cfRule>
  </conditionalFormatting>
  <conditionalFormatting sqref="C13:F13">
    <cfRule type="cellIs" priority="4" dxfId="5" operator="equal" stopIfTrue="1">
      <formula>0</formula>
    </cfRule>
  </conditionalFormatting>
  <conditionalFormatting sqref="C45:F45">
    <cfRule type="cellIs" priority="3" dxfId="5" operator="equal" stopIfTrue="1">
      <formula>0</formula>
    </cfRule>
  </conditionalFormatting>
  <conditionalFormatting sqref="C24:F26">
    <cfRule type="cellIs" priority="2" dxfId="5" operator="equal" stopIfTrue="1">
      <formula>0</formula>
    </cfRule>
  </conditionalFormatting>
  <conditionalFormatting sqref="C48:F49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00390625" defaultRowHeight="12.75"/>
  <cols>
    <col min="1" max="1" width="6.625" style="1" customWidth="1"/>
    <col min="2" max="2" width="45.875" style="1" customWidth="1"/>
    <col min="3" max="8" width="10.75390625" style="18" customWidth="1"/>
    <col min="9" max="9" width="13.75390625" style="18" customWidth="1"/>
    <col min="10" max="16384" width="9.125" style="1" customWidth="1"/>
  </cols>
  <sheetData>
    <row r="1" spans="8:9" ht="13.5">
      <c r="H1" s="21"/>
      <c r="I1" s="21" t="s">
        <v>31</v>
      </c>
    </row>
    <row r="2" spans="1:9" ht="13.5">
      <c r="A2" s="203" t="s">
        <v>14</v>
      </c>
      <c r="B2" s="220" t="s">
        <v>159</v>
      </c>
      <c r="C2" s="220"/>
      <c r="D2" s="220"/>
      <c r="E2" s="220"/>
      <c r="F2" s="220"/>
      <c r="G2" s="220"/>
      <c r="H2" s="220"/>
      <c r="I2" s="220"/>
    </row>
    <row r="3" spans="1:9" ht="12.75">
      <c r="A3" s="203"/>
      <c r="B3" s="197" t="s">
        <v>45</v>
      </c>
      <c r="C3" s="197" t="s">
        <v>8</v>
      </c>
      <c r="D3" s="197"/>
      <c r="E3" s="197" t="s">
        <v>9</v>
      </c>
      <c r="F3" s="197"/>
      <c r="G3" s="197" t="s">
        <v>10</v>
      </c>
      <c r="H3" s="197"/>
      <c r="I3" s="197" t="s">
        <v>30</v>
      </c>
    </row>
    <row r="4" spans="1:9" ht="12.75">
      <c r="A4" s="203"/>
      <c r="B4" s="197"/>
      <c r="C4" s="197" t="s">
        <v>19</v>
      </c>
      <c r="D4" s="197"/>
      <c r="E4" s="197" t="s">
        <v>19</v>
      </c>
      <c r="F4" s="197"/>
      <c r="G4" s="197" t="s">
        <v>19</v>
      </c>
      <c r="H4" s="197"/>
      <c r="I4" s="197"/>
    </row>
    <row r="5" spans="1:9" ht="12.75">
      <c r="A5" s="203"/>
      <c r="B5" s="197"/>
      <c r="C5" s="243" t="s">
        <v>11</v>
      </c>
      <c r="D5" s="230" t="s">
        <v>22</v>
      </c>
      <c r="E5" s="243" t="s">
        <v>11</v>
      </c>
      <c r="F5" s="230" t="s">
        <v>22</v>
      </c>
      <c r="G5" s="243" t="s">
        <v>11</v>
      </c>
      <c r="H5" s="230" t="s">
        <v>22</v>
      </c>
      <c r="I5" s="197"/>
    </row>
    <row r="6" spans="1:9" ht="12.75">
      <c r="A6" s="203"/>
      <c r="B6" s="197"/>
      <c r="C6" s="243"/>
      <c r="D6" s="230"/>
      <c r="E6" s="243"/>
      <c r="F6" s="230"/>
      <c r="G6" s="243"/>
      <c r="H6" s="230"/>
      <c r="I6" s="197"/>
    </row>
    <row r="7" spans="1:9" ht="13.5">
      <c r="A7" s="27">
        <v>1</v>
      </c>
      <c r="B7" s="28" t="s">
        <v>46</v>
      </c>
      <c r="C7" s="49">
        <f aca="true" t="shared" si="0" ref="C7:H7">SUM(C8:C23)</f>
        <v>467141.49</v>
      </c>
      <c r="D7" s="49">
        <f t="shared" si="0"/>
        <v>20059.102</v>
      </c>
      <c r="E7" s="49">
        <f t="shared" si="0"/>
        <v>1439</v>
      </c>
      <c r="F7" s="49">
        <f t="shared" si="0"/>
        <v>73.762</v>
      </c>
      <c r="G7" s="49">
        <f t="shared" si="0"/>
        <v>0</v>
      </c>
      <c r="H7" s="49">
        <f t="shared" si="0"/>
        <v>0</v>
      </c>
      <c r="I7" s="76"/>
    </row>
    <row r="8" spans="1:10" ht="12.75">
      <c r="A8" s="31">
        <v>1</v>
      </c>
      <c r="B8" s="14" t="s">
        <v>80</v>
      </c>
      <c r="C8" s="78">
        <v>4192</v>
      </c>
      <c r="D8" s="79">
        <v>197.91</v>
      </c>
      <c r="E8" s="78"/>
      <c r="F8" s="79"/>
      <c r="G8" s="77"/>
      <c r="H8" s="73"/>
      <c r="I8" s="73"/>
      <c r="J8" s="1">
        <f>D8/C8*1000</f>
        <v>47.211354961832065</v>
      </c>
    </row>
    <row r="9" spans="1:10" ht="12.75">
      <c r="A9" s="31">
        <f aca="true" t="shared" si="1" ref="A9:A23">A8+1</f>
        <v>2</v>
      </c>
      <c r="B9" s="14" t="s">
        <v>140</v>
      </c>
      <c r="C9" s="78">
        <v>2670</v>
      </c>
      <c r="D9" s="79">
        <v>118.98</v>
      </c>
      <c r="E9" s="78"/>
      <c r="F9" s="79"/>
      <c r="G9" s="77"/>
      <c r="H9" s="73"/>
      <c r="I9" s="73"/>
      <c r="J9" s="1">
        <f aca="true" t="shared" si="2" ref="J9:J33">D9/C9*1000</f>
        <v>44.56179775280899</v>
      </c>
    </row>
    <row r="10" spans="1:10" ht="12.75">
      <c r="A10" s="31">
        <f t="shared" si="1"/>
        <v>3</v>
      </c>
      <c r="B10" s="14" t="s">
        <v>142</v>
      </c>
      <c r="C10" s="78">
        <v>2234</v>
      </c>
      <c r="D10" s="79">
        <v>111.6</v>
      </c>
      <c r="E10" s="78"/>
      <c r="F10" s="79"/>
      <c r="G10" s="77"/>
      <c r="H10" s="73"/>
      <c r="I10" s="73"/>
      <c r="J10" s="1">
        <f t="shared" si="2"/>
        <v>49.955237242614146</v>
      </c>
    </row>
    <row r="11" spans="1:10" ht="12.75">
      <c r="A11" s="31">
        <f t="shared" si="1"/>
        <v>4</v>
      </c>
      <c r="B11" s="14" t="s">
        <v>88</v>
      </c>
      <c r="C11" s="78">
        <v>3023.61</v>
      </c>
      <c r="D11" s="102" t="s">
        <v>161</v>
      </c>
      <c r="E11" s="78"/>
      <c r="F11" s="79"/>
      <c r="G11" s="77"/>
      <c r="H11" s="73"/>
      <c r="I11" s="73"/>
      <c r="J11" s="1">
        <f t="shared" si="2"/>
        <v>46.16336101547488</v>
      </c>
    </row>
    <row r="12" spans="1:10" ht="12.75">
      <c r="A12" s="31">
        <f t="shared" si="1"/>
        <v>5</v>
      </c>
      <c r="B12" s="14" t="s">
        <v>64</v>
      </c>
      <c r="C12" s="78">
        <v>2527</v>
      </c>
      <c r="D12" s="79">
        <v>116.225</v>
      </c>
      <c r="E12" s="78"/>
      <c r="F12" s="79"/>
      <c r="G12" s="77"/>
      <c r="H12" s="73"/>
      <c r="I12" s="73"/>
      <c r="J12" s="1">
        <f t="shared" si="2"/>
        <v>45.993272655322514</v>
      </c>
    </row>
    <row r="13" spans="1:10" ht="12.75">
      <c r="A13" s="31">
        <f t="shared" si="1"/>
        <v>6</v>
      </c>
      <c r="B13" s="14" t="s">
        <v>98</v>
      </c>
      <c r="C13" s="78">
        <v>1948.6</v>
      </c>
      <c r="D13" s="79">
        <v>83.8</v>
      </c>
      <c r="E13" s="78"/>
      <c r="F13" s="79"/>
      <c r="G13" s="77"/>
      <c r="H13" s="73"/>
      <c r="I13" s="73"/>
      <c r="J13" s="1">
        <f t="shared" si="2"/>
        <v>43.00523452735297</v>
      </c>
    </row>
    <row r="14" spans="1:10" ht="12.75">
      <c r="A14" s="31">
        <f t="shared" si="1"/>
        <v>7</v>
      </c>
      <c r="B14" s="14" t="s">
        <v>68</v>
      </c>
      <c r="C14" s="78">
        <v>1305</v>
      </c>
      <c r="D14" s="79">
        <v>59.3</v>
      </c>
      <c r="E14" s="78"/>
      <c r="F14" s="79"/>
      <c r="G14" s="77"/>
      <c r="H14" s="73"/>
      <c r="I14" s="73"/>
      <c r="J14" s="1">
        <f t="shared" si="2"/>
        <v>45.44061302681992</v>
      </c>
    </row>
    <row r="15" spans="1:10" ht="12.75">
      <c r="A15" s="31">
        <f t="shared" si="1"/>
        <v>8</v>
      </c>
      <c r="B15" s="14" t="s">
        <v>71</v>
      </c>
      <c r="C15" s="78">
        <v>2111</v>
      </c>
      <c r="D15" s="79">
        <v>94.3</v>
      </c>
      <c r="E15" s="78"/>
      <c r="F15" s="79"/>
      <c r="G15" s="77"/>
      <c r="H15" s="73"/>
      <c r="I15" s="73"/>
      <c r="J15" s="1">
        <f t="shared" si="2"/>
        <v>44.67077214590241</v>
      </c>
    </row>
    <row r="16" spans="1:10" ht="12.75">
      <c r="A16" s="31">
        <f t="shared" si="1"/>
        <v>9</v>
      </c>
      <c r="B16" s="14" t="s">
        <v>75</v>
      </c>
      <c r="C16" s="78">
        <v>1689.7</v>
      </c>
      <c r="D16" s="79">
        <v>73.6</v>
      </c>
      <c r="E16" s="78"/>
      <c r="F16" s="79"/>
      <c r="G16" s="77"/>
      <c r="H16" s="73"/>
      <c r="I16" s="73"/>
      <c r="J16" s="1">
        <f t="shared" si="2"/>
        <v>43.55802805231698</v>
      </c>
    </row>
    <row r="17" spans="1:10" ht="12.75">
      <c r="A17" s="31">
        <f t="shared" si="1"/>
        <v>10</v>
      </c>
      <c r="B17" s="14" t="s">
        <v>83</v>
      </c>
      <c r="C17" s="78">
        <v>3327</v>
      </c>
      <c r="D17" s="79">
        <v>149.5</v>
      </c>
      <c r="E17" s="78"/>
      <c r="F17" s="79"/>
      <c r="G17" s="77"/>
      <c r="H17" s="73"/>
      <c r="I17" s="73"/>
      <c r="J17" s="1">
        <f t="shared" si="2"/>
        <v>44.93537721671175</v>
      </c>
    </row>
    <row r="18" spans="1:10" ht="12.75">
      <c r="A18" s="31">
        <f t="shared" si="1"/>
        <v>11</v>
      </c>
      <c r="B18" s="14" t="s">
        <v>84</v>
      </c>
      <c r="C18" s="78">
        <v>2750</v>
      </c>
      <c r="D18" s="79">
        <v>117.2</v>
      </c>
      <c r="E18" s="78"/>
      <c r="F18" s="79"/>
      <c r="G18" s="77"/>
      <c r="H18" s="73"/>
      <c r="I18" s="73"/>
      <c r="J18" s="1">
        <f t="shared" si="2"/>
        <v>42.61818181818182</v>
      </c>
    </row>
    <row r="19" spans="1:10" ht="12.75">
      <c r="A19" s="31">
        <f t="shared" si="1"/>
        <v>12</v>
      </c>
      <c r="B19" s="14" t="s">
        <v>99</v>
      </c>
      <c r="C19" s="78">
        <v>3014.58</v>
      </c>
      <c r="D19" s="79">
        <v>120.7</v>
      </c>
      <c r="E19" s="78"/>
      <c r="F19" s="79"/>
      <c r="G19" s="77"/>
      <c r="H19" s="73"/>
      <c r="I19" s="73"/>
      <c r="J19" s="1">
        <f t="shared" si="2"/>
        <v>40.038745032475504</v>
      </c>
    </row>
    <row r="20" spans="1:10" ht="12.75">
      <c r="A20" s="31">
        <f t="shared" si="1"/>
        <v>13</v>
      </c>
      <c r="B20" s="14" t="s">
        <v>101</v>
      </c>
      <c r="C20" s="78">
        <v>1212</v>
      </c>
      <c r="D20" s="79">
        <v>60.375</v>
      </c>
      <c r="E20" s="78"/>
      <c r="F20" s="79"/>
      <c r="G20" s="77"/>
      <c r="H20" s="73"/>
      <c r="I20" s="73"/>
      <c r="J20" s="1">
        <f t="shared" si="2"/>
        <v>49.81435643564357</v>
      </c>
    </row>
    <row r="21" spans="1:10" ht="12.75">
      <c r="A21" s="31">
        <f t="shared" si="1"/>
        <v>14</v>
      </c>
      <c r="B21" s="14" t="s">
        <v>103</v>
      </c>
      <c r="C21" s="78">
        <v>3650</v>
      </c>
      <c r="D21" s="79">
        <v>164.5</v>
      </c>
      <c r="E21" s="78"/>
      <c r="F21" s="79"/>
      <c r="G21" s="77"/>
      <c r="H21" s="73"/>
      <c r="I21" s="73"/>
      <c r="J21" s="1">
        <f t="shared" si="2"/>
        <v>45.06849315068493</v>
      </c>
    </row>
    <row r="22" spans="1:10" ht="15" customHeight="1">
      <c r="A22" s="31">
        <f t="shared" si="1"/>
        <v>15</v>
      </c>
      <c r="B22" s="14" t="s">
        <v>111</v>
      </c>
      <c r="C22" s="78">
        <v>10101</v>
      </c>
      <c r="D22" s="79">
        <v>465.362</v>
      </c>
      <c r="E22" s="78">
        <v>1439</v>
      </c>
      <c r="F22" s="79">
        <v>73.762</v>
      </c>
      <c r="G22" s="77"/>
      <c r="H22" s="73"/>
      <c r="I22" s="73"/>
      <c r="J22" s="1">
        <f t="shared" si="2"/>
        <v>46.07088407088408</v>
      </c>
    </row>
    <row r="23" spans="1:10" ht="12.75">
      <c r="A23" s="31">
        <f t="shared" si="1"/>
        <v>16</v>
      </c>
      <c r="B23" s="10" t="s">
        <v>116</v>
      </c>
      <c r="C23" s="78">
        <v>421386</v>
      </c>
      <c r="D23" s="79">
        <v>18125.75</v>
      </c>
      <c r="E23" s="78"/>
      <c r="F23" s="79"/>
      <c r="G23" s="77"/>
      <c r="H23" s="73"/>
      <c r="I23" s="73"/>
      <c r="J23" s="1">
        <f t="shared" si="2"/>
        <v>43.01459944089267</v>
      </c>
    </row>
    <row r="24" spans="1:9" ht="13.5">
      <c r="A24" s="27">
        <v>2</v>
      </c>
      <c r="B24" s="28" t="s">
        <v>47</v>
      </c>
      <c r="C24" s="49">
        <f aca="true" t="shared" si="3" ref="C24:H24">SUM(C25:C25)</f>
        <v>0</v>
      </c>
      <c r="D24" s="49">
        <f t="shared" si="3"/>
        <v>0</v>
      </c>
      <c r="E24" s="49">
        <f t="shared" si="3"/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76"/>
    </row>
    <row r="25" spans="1:10" ht="12.75">
      <c r="A25" s="34"/>
      <c r="B25" s="17"/>
      <c r="C25" s="58"/>
      <c r="D25" s="75"/>
      <c r="E25" s="58"/>
      <c r="F25" s="75"/>
      <c r="G25" s="77"/>
      <c r="H25" s="73"/>
      <c r="I25" s="73"/>
      <c r="J25" s="1" t="e">
        <f t="shared" si="2"/>
        <v>#DIV/0!</v>
      </c>
    </row>
    <row r="26" spans="1:9" ht="13.5">
      <c r="A26" s="27">
        <v>3</v>
      </c>
      <c r="B26" s="28" t="s">
        <v>48</v>
      </c>
      <c r="C26" s="49">
        <f aca="true" t="shared" si="4" ref="C26:H26">SUM(C27:C29)</f>
        <v>1873.1</v>
      </c>
      <c r="D26" s="49">
        <f t="shared" si="4"/>
        <v>82.218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76"/>
    </row>
    <row r="27" spans="1:10" ht="12.75">
      <c r="A27" s="36">
        <v>1</v>
      </c>
      <c r="B27" s="10" t="s">
        <v>118</v>
      </c>
      <c r="C27" s="78">
        <v>1049</v>
      </c>
      <c r="D27" s="79">
        <v>46.922</v>
      </c>
      <c r="E27" s="56"/>
      <c r="F27" s="66"/>
      <c r="G27" s="77"/>
      <c r="H27" s="73"/>
      <c r="I27" s="73"/>
      <c r="J27" s="1">
        <f t="shared" si="2"/>
        <v>44.730219256434694</v>
      </c>
    </row>
    <row r="28" spans="1:10" ht="12.75">
      <c r="A28" s="36">
        <f>A27+1</f>
        <v>2</v>
      </c>
      <c r="B28" s="11" t="s">
        <v>119</v>
      </c>
      <c r="C28" s="78">
        <v>620</v>
      </c>
      <c r="D28" s="79">
        <v>26.548</v>
      </c>
      <c r="E28" s="56"/>
      <c r="F28" s="66"/>
      <c r="G28" s="77"/>
      <c r="H28" s="73"/>
      <c r="I28" s="73"/>
      <c r="J28" s="1">
        <f t="shared" si="2"/>
        <v>42.81935483870968</v>
      </c>
    </row>
    <row r="29" spans="1:10" ht="12.75">
      <c r="A29" s="36">
        <f>A28+1</f>
        <v>3</v>
      </c>
      <c r="B29" s="13" t="s">
        <v>122</v>
      </c>
      <c r="C29" s="78">
        <v>204.1</v>
      </c>
      <c r="D29" s="79">
        <v>8.748</v>
      </c>
      <c r="E29" s="56"/>
      <c r="F29" s="66"/>
      <c r="G29" s="77"/>
      <c r="H29" s="73"/>
      <c r="I29" s="73"/>
      <c r="J29" s="1">
        <f t="shared" si="2"/>
        <v>42.86134247917688</v>
      </c>
    </row>
    <row r="30" spans="1:9" ht="13.5">
      <c r="A30" s="27">
        <v>4</v>
      </c>
      <c r="B30" s="28" t="s">
        <v>50</v>
      </c>
      <c r="C30" s="49">
        <f aca="true" t="shared" si="5" ref="C30:H30">SUM(C31:C31)</f>
        <v>1873</v>
      </c>
      <c r="D30" s="49">
        <f t="shared" si="5"/>
        <v>80.179</v>
      </c>
      <c r="E30" s="49">
        <f t="shared" si="5"/>
        <v>0</v>
      </c>
      <c r="F30" s="49">
        <f t="shared" si="5"/>
        <v>0</v>
      </c>
      <c r="G30" s="49">
        <f t="shared" si="5"/>
        <v>0</v>
      </c>
      <c r="H30" s="49">
        <f t="shared" si="5"/>
        <v>0</v>
      </c>
      <c r="I30" s="76"/>
    </row>
    <row r="31" spans="1:10" ht="12.75">
      <c r="A31" s="38">
        <v>1</v>
      </c>
      <c r="B31" s="11" t="s">
        <v>124</v>
      </c>
      <c r="C31" s="78">
        <v>1873</v>
      </c>
      <c r="D31" s="79">
        <v>80.179</v>
      </c>
      <c r="E31" s="56"/>
      <c r="F31" s="66"/>
      <c r="G31" s="77"/>
      <c r="H31" s="73"/>
      <c r="I31" s="73"/>
      <c r="J31" s="1">
        <f t="shared" si="2"/>
        <v>42.8077949813134</v>
      </c>
    </row>
    <row r="32" spans="1:9" ht="13.5">
      <c r="A32" s="27">
        <v>5</v>
      </c>
      <c r="B32" s="28" t="s">
        <v>49</v>
      </c>
      <c r="C32" s="49">
        <f aca="true" t="shared" si="6" ref="C32:H32">SUM(C33:C33)</f>
        <v>0</v>
      </c>
      <c r="D32" s="49">
        <f t="shared" si="6"/>
        <v>0</v>
      </c>
      <c r="E32" s="49">
        <f t="shared" si="6"/>
        <v>0</v>
      </c>
      <c r="F32" s="49">
        <f t="shared" si="6"/>
        <v>0</v>
      </c>
      <c r="G32" s="49">
        <f t="shared" si="6"/>
        <v>0</v>
      </c>
      <c r="H32" s="49">
        <f t="shared" si="6"/>
        <v>0</v>
      </c>
      <c r="I32" s="76"/>
    </row>
    <row r="33" spans="1:10" ht="12.75">
      <c r="A33" s="39">
        <v>1</v>
      </c>
      <c r="B33" s="14"/>
      <c r="C33" s="56"/>
      <c r="D33" s="66"/>
      <c r="E33" s="56"/>
      <c r="F33" s="66"/>
      <c r="G33" s="77"/>
      <c r="H33" s="73"/>
      <c r="I33" s="73"/>
      <c r="J33" s="1" t="e">
        <f t="shared" si="2"/>
        <v>#DIV/0!</v>
      </c>
    </row>
  </sheetData>
  <sheetProtection/>
  <mergeCells count="16">
    <mergeCell ref="A2:A6"/>
    <mergeCell ref="B2:I2"/>
    <mergeCell ref="B3:B6"/>
    <mergeCell ref="C3:D3"/>
    <mergeCell ref="E3:F3"/>
    <mergeCell ref="G3:H3"/>
    <mergeCell ref="I3:I6"/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3" sqref="D13:D14"/>
    </sheetView>
  </sheetViews>
  <sheetFormatPr defaultColWidth="9.00390625" defaultRowHeight="12.75"/>
  <cols>
    <col min="1" max="1" width="5.125" style="1" customWidth="1"/>
    <col min="2" max="2" width="40.875" style="7" customWidth="1"/>
    <col min="3" max="3" width="26.75390625" style="7" customWidth="1"/>
    <col min="4" max="4" width="26.00390625" style="7" customWidth="1"/>
    <col min="5" max="16384" width="9.125" style="1" customWidth="1"/>
  </cols>
  <sheetData>
    <row r="1" spans="1:4" s="3" customFormat="1" ht="33" customHeight="1">
      <c r="A1" s="244" t="s">
        <v>160</v>
      </c>
      <c r="B1" s="244"/>
      <c r="C1" s="244"/>
      <c r="D1" s="244"/>
    </row>
    <row r="2" spans="1:4" s="4" customFormat="1" ht="30">
      <c r="A2" s="2" t="s">
        <v>14</v>
      </c>
      <c r="B2" s="2" t="s">
        <v>51</v>
      </c>
      <c r="C2" s="2" t="s">
        <v>52</v>
      </c>
      <c r="D2" s="2" t="s">
        <v>53</v>
      </c>
    </row>
    <row r="3" spans="1:4" s="4" customFormat="1" ht="12.75">
      <c r="A3" s="15">
        <v>1</v>
      </c>
      <c r="B3" s="16"/>
      <c r="C3" s="16"/>
      <c r="D3" s="16"/>
    </row>
    <row r="4" spans="1:4" s="4" customFormat="1" ht="12.75">
      <c r="A4" s="15">
        <v>2</v>
      </c>
      <c r="B4" s="16"/>
      <c r="C4" s="16"/>
      <c r="D4" s="16"/>
    </row>
    <row r="5" spans="1:4" s="4" customFormat="1" ht="12.75">
      <c r="A5" s="15">
        <v>3</v>
      </c>
      <c r="B5" s="16"/>
      <c r="C5" s="16"/>
      <c r="D5" s="16"/>
    </row>
    <row r="6" spans="1:4" ht="12.75">
      <c r="A6" s="15">
        <v>4</v>
      </c>
      <c r="B6" s="16"/>
      <c r="C6" s="16"/>
      <c r="D6" s="16"/>
    </row>
    <row r="7" spans="1:4" ht="12.75">
      <c r="A7" s="15">
        <v>5</v>
      </c>
      <c r="B7" s="16"/>
      <c r="C7" s="16"/>
      <c r="D7" s="16"/>
    </row>
    <row r="8" spans="1:4" ht="12.75">
      <c r="A8" s="15">
        <v>6</v>
      </c>
      <c r="B8" s="16"/>
      <c r="C8" s="16"/>
      <c r="D8" s="16"/>
    </row>
    <row r="9" spans="1:4" ht="12.75">
      <c r="A9" s="15">
        <v>7</v>
      </c>
      <c r="B9" s="16"/>
      <c r="C9" s="16"/>
      <c r="D9" s="16"/>
    </row>
    <row r="10" spans="1:4" ht="12.75">
      <c r="A10" s="15">
        <v>8</v>
      </c>
      <c r="B10" s="16"/>
      <c r="C10" s="16"/>
      <c r="D10" s="6"/>
    </row>
    <row r="11" spans="1:4" ht="12.75">
      <c r="A11" s="15">
        <v>9</v>
      </c>
      <c r="B11" s="16"/>
      <c r="C11" s="16"/>
      <c r="D11" s="6"/>
    </row>
    <row r="12" spans="1:4" ht="12.75">
      <c r="A12" s="15">
        <v>10</v>
      </c>
      <c r="B12" s="16"/>
      <c r="C12" s="16"/>
      <c r="D12" s="6"/>
    </row>
  </sheetData>
  <sheetProtection/>
  <mergeCells count="1">
    <mergeCell ref="A1:D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U140"/>
  <sheetViews>
    <sheetView zoomScalePageLayoutView="0" workbookViewId="0" topLeftCell="A2">
      <pane xSplit="2" ySplit="7" topLeftCell="C90" activePane="bottomRight" state="frozen"/>
      <selection pane="topLeft" activeCell="A2" sqref="A2"/>
      <selection pane="topRight" activeCell="C2" sqref="C2"/>
      <selection pane="bottomLeft" activeCell="A9" sqref="A9"/>
      <selection pane="bottomRight" activeCell="U102" sqref="U102"/>
    </sheetView>
  </sheetViews>
  <sheetFormatPr defaultColWidth="9.00390625" defaultRowHeight="12.75"/>
  <cols>
    <col min="1" max="1" width="3.875" style="48" customWidth="1"/>
    <col min="2" max="2" width="37.375" style="106" customWidth="1"/>
    <col min="3" max="3" width="10.25390625" style="107" customWidth="1"/>
    <col min="4" max="5" width="8.125" style="48" customWidth="1"/>
    <col min="6" max="25" width="10.375" style="48" customWidth="1"/>
    <col min="26" max="33" width="0" style="48" hidden="1" customWidth="1"/>
    <col min="34" max="45" width="9.125" style="48" customWidth="1"/>
    <col min="46" max="49" width="0" style="48" hidden="1" customWidth="1"/>
    <col min="50" max="53" width="9.125" style="48" customWidth="1"/>
    <col min="54" max="61" width="0" style="48" hidden="1" customWidth="1"/>
    <col min="62" max="63" width="9.125" style="48" customWidth="1"/>
    <col min="64" max="71" width="0" style="48" hidden="1" customWidth="1"/>
    <col min="72" max="16384" width="9.125" style="85" customWidth="1"/>
  </cols>
  <sheetData>
    <row r="1" spans="1:21" ht="40.5" customHeight="1">
      <c r="A1" s="245" t="s">
        <v>167</v>
      </c>
      <c r="B1" s="245"/>
      <c r="C1" s="245"/>
      <c r="D1" s="245"/>
      <c r="E1" s="245"/>
      <c r="F1" s="245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3.5">
      <c r="A2" s="246" t="s">
        <v>168</v>
      </c>
      <c r="B2" s="246"/>
      <c r="C2" s="246"/>
      <c r="D2" s="246"/>
      <c r="E2" s="246"/>
      <c r="F2" s="246"/>
      <c r="G2" s="246"/>
      <c r="H2" s="246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19" ht="12.75">
      <c r="A3" s="105"/>
      <c r="D3" s="108" t="s">
        <v>169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10"/>
      <c r="R3" s="110"/>
      <c r="S3" s="110"/>
    </row>
    <row r="4" spans="1:71" ht="12.75" customHeight="1">
      <c r="A4" s="247" t="s">
        <v>14</v>
      </c>
      <c r="B4" s="247" t="s">
        <v>170</v>
      </c>
      <c r="C4" s="248" t="s">
        <v>171</v>
      </c>
      <c r="D4" s="247" t="s">
        <v>172</v>
      </c>
      <c r="E4" s="247"/>
      <c r="F4" s="251" t="s">
        <v>173</v>
      </c>
      <c r="G4" s="252"/>
      <c r="H4" s="252"/>
      <c r="I4" s="252"/>
      <c r="J4" s="252"/>
      <c r="K4" s="252"/>
      <c r="L4" s="252"/>
      <c r="M4" s="253"/>
      <c r="N4" s="114"/>
      <c r="O4" s="114"/>
      <c r="P4" s="247" t="s">
        <v>174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112"/>
      <c r="AI4" s="112"/>
      <c r="AJ4" s="251" t="s">
        <v>175</v>
      </c>
      <c r="AK4" s="252"/>
      <c r="AL4" s="252"/>
      <c r="AM4" s="252"/>
      <c r="AN4" s="252"/>
      <c r="AO4" s="252"/>
      <c r="AP4" s="252"/>
      <c r="AQ4" s="253"/>
      <c r="AR4" s="113"/>
      <c r="AS4" s="113"/>
      <c r="AT4" s="251" t="s">
        <v>176</v>
      </c>
      <c r="AU4" s="252"/>
      <c r="AV4" s="252"/>
      <c r="AW4" s="253"/>
      <c r="AX4" s="251" t="s">
        <v>177</v>
      </c>
      <c r="AY4" s="252"/>
      <c r="AZ4" s="252"/>
      <c r="BA4" s="253"/>
      <c r="BB4" s="259" t="s">
        <v>178</v>
      </c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</row>
    <row r="5" spans="1:73" s="115" customFormat="1" ht="12.75" customHeight="1">
      <c r="A5" s="247"/>
      <c r="B5" s="247"/>
      <c r="C5" s="249"/>
      <c r="D5" s="247"/>
      <c r="E5" s="247"/>
      <c r="F5" s="254"/>
      <c r="G5" s="255"/>
      <c r="H5" s="255"/>
      <c r="I5" s="255"/>
      <c r="J5" s="255"/>
      <c r="K5" s="255"/>
      <c r="L5" s="255"/>
      <c r="M5" s="256"/>
      <c r="N5" s="276" t="s">
        <v>312</v>
      </c>
      <c r="O5" s="277"/>
      <c r="P5" s="247" t="s">
        <v>179</v>
      </c>
      <c r="Q5" s="247"/>
      <c r="R5" s="247"/>
      <c r="S5" s="247"/>
      <c r="T5" s="247"/>
      <c r="U5" s="247"/>
      <c r="V5" s="247"/>
      <c r="W5" s="247"/>
      <c r="X5" s="266" t="s">
        <v>314</v>
      </c>
      <c r="Y5" s="267"/>
      <c r="Z5" s="247" t="s">
        <v>180</v>
      </c>
      <c r="AA5" s="247"/>
      <c r="AB5" s="247"/>
      <c r="AC5" s="247"/>
      <c r="AD5" s="247"/>
      <c r="AE5" s="247"/>
      <c r="AF5" s="247"/>
      <c r="AG5" s="247"/>
      <c r="AH5" s="280" t="s">
        <v>313</v>
      </c>
      <c r="AI5" s="281"/>
      <c r="AJ5" s="254"/>
      <c r="AK5" s="255"/>
      <c r="AL5" s="255"/>
      <c r="AM5" s="255"/>
      <c r="AN5" s="255"/>
      <c r="AO5" s="255"/>
      <c r="AP5" s="255"/>
      <c r="AQ5" s="256"/>
      <c r="AR5" s="284" t="s">
        <v>32</v>
      </c>
      <c r="AS5" s="285"/>
      <c r="AT5" s="254"/>
      <c r="AU5" s="255"/>
      <c r="AV5" s="255"/>
      <c r="AW5" s="256"/>
      <c r="AX5" s="254"/>
      <c r="AY5" s="255"/>
      <c r="AZ5" s="255"/>
      <c r="BA5" s="256"/>
      <c r="BB5" s="259" t="s">
        <v>181</v>
      </c>
      <c r="BC5" s="259"/>
      <c r="BD5" s="259"/>
      <c r="BE5" s="259"/>
      <c r="BF5" s="259"/>
      <c r="BG5" s="259"/>
      <c r="BH5" s="259"/>
      <c r="BI5" s="259"/>
      <c r="BJ5" s="272" t="s">
        <v>315</v>
      </c>
      <c r="BK5" s="273"/>
      <c r="BL5" s="259" t="s">
        <v>182</v>
      </c>
      <c r="BM5" s="259"/>
      <c r="BN5" s="259"/>
      <c r="BO5" s="259"/>
      <c r="BP5" s="259"/>
      <c r="BQ5" s="259"/>
      <c r="BR5" s="259"/>
      <c r="BS5" s="259"/>
      <c r="BT5" s="274" t="s">
        <v>25</v>
      </c>
      <c r="BU5" s="275"/>
    </row>
    <row r="6" spans="1:73" s="115" customFormat="1" ht="28.5" customHeight="1">
      <c r="A6" s="247"/>
      <c r="B6" s="247"/>
      <c r="C6" s="249"/>
      <c r="D6" s="247"/>
      <c r="E6" s="247"/>
      <c r="F6" s="257" t="s">
        <v>183</v>
      </c>
      <c r="G6" s="258"/>
      <c r="H6" s="257" t="s">
        <v>184</v>
      </c>
      <c r="I6" s="258"/>
      <c r="J6" s="257" t="s">
        <v>185</v>
      </c>
      <c r="K6" s="258"/>
      <c r="L6" s="257" t="s">
        <v>186</v>
      </c>
      <c r="M6" s="258"/>
      <c r="N6" s="264" t="s">
        <v>311</v>
      </c>
      <c r="O6" s="265"/>
      <c r="P6" s="257" t="s">
        <v>183</v>
      </c>
      <c r="Q6" s="258"/>
      <c r="R6" s="257" t="s">
        <v>184</v>
      </c>
      <c r="S6" s="258"/>
      <c r="T6" s="257" t="s">
        <v>185</v>
      </c>
      <c r="U6" s="258"/>
      <c r="V6" s="257" t="s">
        <v>186</v>
      </c>
      <c r="W6" s="258"/>
      <c r="X6" s="266" t="s">
        <v>311</v>
      </c>
      <c r="Y6" s="267"/>
      <c r="Z6" s="257" t="s">
        <v>183</v>
      </c>
      <c r="AA6" s="258"/>
      <c r="AB6" s="257" t="s">
        <v>184</v>
      </c>
      <c r="AC6" s="258"/>
      <c r="AD6" s="257" t="s">
        <v>185</v>
      </c>
      <c r="AE6" s="258"/>
      <c r="AF6" s="257" t="s">
        <v>186</v>
      </c>
      <c r="AG6" s="258"/>
      <c r="AH6" s="278" t="s">
        <v>311</v>
      </c>
      <c r="AI6" s="279"/>
      <c r="AJ6" s="257" t="s">
        <v>183</v>
      </c>
      <c r="AK6" s="258"/>
      <c r="AL6" s="257" t="s">
        <v>184</v>
      </c>
      <c r="AM6" s="258"/>
      <c r="AN6" s="257" t="s">
        <v>185</v>
      </c>
      <c r="AO6" s="258"/>
      <c r="AP6" s="257" t="s">
        <v>186</v>
      </c>
      <c r="AQ6" s="258"/>
      <c r="AR6" s="282" t="s">
        <v>311</v>
      </c>
      <c r="AS6" s="283"/>
      <c r="AT6" s="260" t="s">
        <v>183</v>
      </c>
      <c r="AU6" s="260" t="s">
        <v>184</v>
      </c>
      <c r="AV6" s="260" t="s">
        <v>185</v>
      </c>
      <c r="AW6" s="260" t="s">
        <v>186</v>
      </c>
      <c r="AX6" s="260" t="s">
        <v>183</v>
      </c>
      <c r="AY6" s="260" t="s">
        <v>184</v>
      </c>
      <c r="AZ6" s="260" t="s">
        <v>185</v>
      </c>
      <c r="BA6" s="260" t="s">
        <v>186</v>
      </c>
      <c r="BB6" s="257" t="s">
        <v>183</v>
      </c>
      <c r="BC6" s="258"/>
      <c r="BD6" s="257" t="s">
        <v>184</v>
      </c>
      <c r="BE6" s="258"/>
      <c r="BF6" s="257" t="s">
        <v>185</v>
      </c>
      <c r="BG6" s="258"/>
      <c r="BH6" s="257" t="s">
        <v>186</v>
      </c>
      <c r="BI6" s="258"/>
      <c r="BJ6" s="268" t="s">
        <v>311</v>
      </c>
      <c r="BK6" s="269"/>
      <c r="BL6" s="257" t="s">
        <v>183</v>
      </c>
      <c r="BM6" s="258"/>
      <c r="BN6" s="257" t="s">
        <v>184</v>
      </c>
      <c r="BO6" s="258"/>
      <c r="BP6" s="257" t="s">
        <v>185</v>
      </c>
      <c r="BQ6" s="258"/>
      <c r="BR6" s="257" t="s">
        <v>186</v>
      </c>
      <c r="BS6" s="258"/>
      <c r="BT6" s="270" t="s">
        <v>311</v>
      </c>
      <c r="BU6" s="271"/>
    </row>
    <row r="7" spans="1:73" s="115" customFormat="1" ht="38.25" customHeight="1">
      <c r="A7" s="247"/>
      <c r="B7" s="247"/>
      <c r="C7" s="250"/>
      <c r="D7" s="111" t="s">
        <v>187</v>
      </c>
      <c r="E7" s="111" t="s">
        <v>188</v>
      </c>
      <c r="F7" s="103" t="s">
        <v>18</v>
      </c>
      <c r="G7" s="103" t="s">
        <v>189</v>
      </c>
      <c r="H7" s="103" t="s">
        <v>18</v>
      </c>
      <c r="I7" s="103" t="s">
        <v>189</v>
      </c>
      <c r="J7" s="103" t="s">
        <v>18</v>
      </c>
      <c r="K7" s="103" t="s">
        <v>189</v>
      </c>
      <c r="L7" s="103" t="s">
        <v>18</v>
      </c>
      <c r="M7" s="103" t="s">
        <v>189</v>
      </c>
      <c r="N7" s="170" t="s">
        <v>18</v>
      </c>
      <c r="O7" s="170" t="s">
        <v>189</v>
      </c>
      <c r="P7" s="103" t="s">
        <v>18</v>
      </c>
      <c r="Q7" s="103" t="s">
        <v>189</v>
      </c>
      <c r="R7" s="103" t="s">
        <v>18</v>
      </c>
      <c r="S7" s="103" t="s">
        <v>189</v>
      </c>
      <c r="T7" s="103" t="s">
        <v>18</v>
      </c>
      <c r="U7" s="103" t="s">
        <v>189</v>
      </c>
      <c r="V7" s="103" t="s">
        <v>18</v>
      </c>
      <c r="W7" s="103" t="s">
        <v>189</v>
      </c>
      <c r="X7" s="171" t="s">
        <v>18</v>
      </c>
      <c r="Y7" s="171" t="s">
        <v>189</v>
      </c>
      <c r="Z7" s="103" t="s">
        <v>18</v>
      </c>
      <c r="AA7" s="103" t="s">
        <v>189</v>
      </c>
      <c r="AB7" s="103" t="s">
        <v>18</v>
      </c>
      <c r="AC7" s="103" t="s">
        <v>189</v>
      </c>
      <c r="AD7" s="103" t="s">
        <v>18</v>
      </c>
      <c r="AE7" s="103" t="s">
        <v>189</v>
      </c>
      <c r="AF7" s="103" t="s">
        <v>18</v>
      </c>
      <c r="AG7" s="103" t="s">
        <v>189</v>
      </c>
      <c r="AH7" s="172" t="s">
        <v>18</v>
      </c>
      <c r="AI7" s="172" t="s">
        <v>189</v>
      </c>
      <c r="AJ7" s="103" t="s">
        <v>18</v>
      </c>
      <c r="AK7" s="103" t="s">
        <v>189</v>
      </c>
      <c r="AL7" s="103" t="s">
        <v>18</v>
      </c>
      <c r="AM7" s="103" t="s">
        <v>189</v>
      </c>
      <c r="AN7" s="103" t="s">
        <v>18</v>
      </c>
      <c r="AO7" s="103" t="s">
        <v>189</v>
      </c>
      <c r="AP7" s="103" t="s">
        <v>18</v>
      </c>
      <c r="AQ7" s="103" t="s">
        <v>189</v>
      </c>
      <c r="AR7" s="173" t="s">
        <v>18</v>
      </c>
      <c r="AS7" s="173" t="s">
        <v>189</v>
      </c>
      <c r="AT7" s="261"/>
      <c r="AU7" s="261"/>
      <c r="AV7" s="261"/>
      <c r="AW7" s="261"/>
      <c r="AX7" s="261"/>
      <c r="AY7" s="261"/>
      <c r="AZ7" s="261"/>
      <c r="BA7" s="261"/>
      <c r="BB7" s="116" t="s">
        <v>18</v>
      </c>
      <c r="BC7" s="103" t="s">
        <v>189</v>
      </c>
      <c r="BD7" s="116" t="s">
        <v>18</v>
      </c>
      <c r="BE7" s="103" t="s">
        <v>189</v>
      </c>
      <c r="BF7" s="116" t="s">
        <v>18</v>
      </c>
      <c r="BG7" s="103" t="s">
        <v>189</v>
      </c>
      <c r="BH7" s="116" t="s">
        <v>18</v>
      </c>
      <c r="BI7" s="103" t="s">
        <v>189</v>
      </c>
      <c r="BJ7" s="174" t="s">
        <v>18</v>
      </c>
      <c r="BK7" s="174" t="s">
        <v>189</v>
      </c>
      <c r="BL7" s="116" t="s">
        <v>18</v>
      </c>
      <c r="BM7" s="103" t="s">
        <v>189</v>
      </c>
      <c r="BN7" s="116" t="s">
        <v>18</v>
      </c>
      <c r="BO7" s="103" t="s">
        <v>189</v>
      </c>
      <c r="BP7" s="116" t="s">
        <v>18</v>
      </c>
      <c r="BQ7" s="103" t="s">
        <v>189</v>
      </c>
      <c r="BR7" s="116" t="s">
        <v>18</v>
      </c>
      <c r="BS7" s="103" t="s">
        <v>189</v>
      </c>
      <c r="BT7" s="175" t="s">
        <v>18</v>
      </c>
      <c r="BU7" s="175" t="s">
        <v>189</v>
      </c>
    </row>
    <row r="8" spans="1:71" s="115" customFormat="1" ht="12.75" customHeight="1">
      <c r="A8" s="111">
        <v>1</v>
      </c>
      <c r="B8" s="111">
        <f>A8+1</f>
        <v>2</v>
      </c>
      <c r="C8" s="117">
        <f aca="true" t="shared" si="0" ref="C8:BS8">B8+1</f>
        <v>3</v>
      </c>
      <c r="D8" s="111">
        <f t="shared" si="0"/>
        <v>4</v>
      </c>
      <c r="E8" s="111">
        <f t="shared" si="0"/>
        <v>5</v>
      </c>
      <c r="F8" s="111">
        <f t="shared" si="0"/>
        <v>6</v>
      </c>
      <c r="G8" s="111">
        <f t="shared" si="0"/>
        <v>7</v>
      </c>
      <c r="H8" s="111">
        <f t="shared" si="0"/>
        <v>8</v>
      </c>
      <c r="I8" s="111">
        <f t="shared" si="0"/>
        <v>9</v>
      </c>
      <c r="J8" s="111">
        <f t="shared" si="0"/>
        <v>10</v>
      </c>
      <c r="K8" s="111">
        <f t="shared" si="0"/>
        <v>11</v>
      </c>
      <c r="L8" s="111">
        <f t="shared" si="0"/>
        <v>12</v>
      </c>
      <c r="M8" s="111">
        <f t="shared" si="0"/>
        <v>13</v>
      </c>
      <c r="N8" s="111"/>
      <c r="O8" s="111"/>
      <c r="P8" s="111">
        <f>M8+1</f>
        <v>14</v>
      </c>
      <c r="Q8" s="111">
        <f t="shared" si="0"/>
        <v>15</v>
      </c>
      <c r="R8" s="111">
        <f t="shared" si="0"/>
        <v>16</v>
      </c>
      <c r="S8" s="111">
        <f t="shared" si="0"/>
        <v>17</v>
      </c>
      <c r="T8" s="111">
        <f t="shared" si="0"/>
        <v>18</v>
      </c>
      <c r="U8" s="111">
        <f t="shared" si="0"/>
        <v>19</v>
      </c>
      <c r="V8" s="111">
        <f t="shared" si="0"/>
        <v>20</v>
      </c>
      <c r="W8" s="111">
        <f t="shared" si="0"/>
        <v>21</v>
      </c>
      <c r="X8" s="111"/>
      <c r="Y8" s="111"/>
      <c r="Z8" s="111">
        <f>W8+1</f>
        <v>22</v>
      </c>
      <c r="AA8" s="111">
        <f t="shared" si="0"/>
        <v>23</v>
      </c>
      <c r="AB8" s="111">
        <f t="shared" si="0"/>
        <v>24</v>
      </c>
      <c r="AC8" s="111">
        <f t="shared" si="0"/>
        <v>25</v>
      </c>
      <c r="AD8" s="111">
        <f t="shared" si="0"/>
        <v>26</v>
      </c>
      <c r="AE8" s="111">
        <f t="shared" si="0"/>
        <v>27</v>
      </c>
      <c r="AF8" s="111">
        <f t="shared" si="0"/>
        <v>28</v>
      </c>
      <c r="AG8" s="111">
        <f t="shared" si="0"/>
        <v>29</v>
      </c>
      <c r="AH8" s="111"/>
      <c r="AI8" s="111"/>
      <c r="AJ8" s="111">
        <f>AG8+1</f>
        <v>30</v>
      </c>
      <c r="AK8" s="111">
        <f t="shared" si="0"/>
        <v>31</v>
      </c>
      <c r="AL8" s="111">
        <f t="shared" si="0"/>
        <v>32</v>
      </c>
      <c r="AM8" s="111">
        <f t="shared" si="0"/>
        <v>33</v>
      </c>
      <c r="AN8" s="111">
        <f t="shared" si="0"/>
        <v>34</v>
      </c>
      <c r="AO8" s="111">
        <f t="shared" si="0"/>
        <v>35</v>
      </c>
      <c r="AP8" s="111">
        <f t="shared" si="0"/>
        <v>36</v>
      </c>
      <c r="AQ8" s="111">
        <f t="shared" si="0"/>
        <v>37</v>
      </c>
      <c r="AR8" s="111"/>
      <c r="AS8" s="111"/>
      <c r="AT8" s="111">
        <f>AQ8+1</f>
        <v>38</v>
      </c>
      <c r="AU8" s="111">
        <f t="shared" si="0"/>
        <v>39</v>
      </c>
      <c r="AV8" s="111">
        <f t="shared" si="0"/>
        <v>40</v>
      </c>
      <c r="AW8" s="111">
        <f t="shared" si="0"/>
        <v>41</v>
      </c>
      <c r="AX8" s="111">
        <f t="shared" si="0"/>
        <v>42</v>
      </c>
      <c r="AY8" s="111">
        <f t="shared" si="0"/>
        <v>43</v>
      </c>
      <c r="AZ8" s="111">
        <f t="shared" si="0"/>
        <v>44</v>
      </c>
      <c r="BA8" s="111">
        <f t="shared" si="0"/>
        <v>45</v>
      </c>
      <c r="BB8" s="111">
        <f t="shared" si="0"/>
        <v>46</v>
      </c>
      <c r="BC8" s="111">
        <f t="shared" si="0"/>
        <v>47</v>
      </c>
      <c r="BD8" s="111">
        <f t="shared" si="0"/>
        <v>48</v>
      </c>
      <c r="BE8" s="111">
        <f t="shared" si="0"/>
        <v>49</v>
      </c>
      <c r="BF8" s="111">
        <f t="shared" si="0"/>
        <v>50</v>
      </c>
      <c r="BG8" s="111">
        <f t="shared" si="0"/>
        <v>51</v>
      </c>
      <c r="BH8" s="111">
        <f t="shared" si="0"/>
        <v>52</v>
      </c>
      <c r="BI8" s="111">
        <f t="shared" si="0"/>
        <v>53</v>
      </c>
      <c r="BJ8" s="111"/>
      <c r="BK8" s="111"/>
      <c r="BL8" s="111">
        <f>BI8+1</f>
        <v>54</v>
      </c>
      <c r="BM8" s="111">
        <f t="shared" si="0"/>
        <v>55</v>
      </c>
      <c r="BN8" s="111">
        <f t="shared" si="0"/>
        <v>56</v>
      </c>
      <c r="BO8" s="111">
        <f t="shared" si="0"/>
        <v>57</v>
      </c>
      <c r="BP8" s="111">
        <f t="shared" si="0"/>
        <v>58</v>
      </c>
      <c r="BQ8" s="111">
        <f t="shared" si="0"/>
        <v>59</v>
      </c>
      <c r="BR8" s="111">
        <f t="shared" si="0"/>
        <v>60</v>
      </c>
      <c r="BS8" s="111">
        <f t="shared" si="0"/>
        <v>61</v>
      </c>
    </row>
    <row r="9" spans="1:73" s="115" customFormat="1" ht="25.5" customHeight="1" hidden="1">
      <c r="A9" s="118">
        <v>1</v>
      </c>
      <c r="B9" s="119" t="s">
        <v>190</v>
      </c>
      <c r="C9" s="58">
        <v>1022.14</v>
      </c>
      <c r="D9" s="58">
        <v>20</v>
      </c>
      <c r="E9" s="58">
        <v>37</v>
      </c>
      <c r="F9" s="120">
        <v>5.4</v>
      </c>
      <c r="G9" s="120">
        <v>5.4</v>
      </c>
      <c r="H9" s="120">
        <v>0.8999999999999999</v>
      </c>
      <c r="I9" s="120">
        <v>0.8999999999999999</v>
      </c>
      <c r="J9" s="120">
        <v>1</v>
      </c>
      <c r="K9" s="120">
        <v>1</v>
      </c>
      <c r="L9" s="120">
        <v>1.9</v>
      </c>
      <c r="M9" s="120">
        <v>1.9</v>
      </c>
      <c r="N9" s="168">
        <f>F9+H9+J9+L9</f>
        <v>9.200000000000001</v>
      </c>
      <c r="O9" s="168">
        <f>G9+I9+K9+M9</f>
        <v>9.200000000000001</v>
      </c>
      <c r="P9" s="120">
        <v>113.29999999999998</v>
      </c>
      <c r="Q9" s="120">
        <v>113.29999999999998</v>
      </c>
      <c r="R9" s="120">
        <v>62.236999999999995</v>
      </c>
      <c r="S9" s="120">
        <v>62.236999999999995</v>
      </c>
      <c r="T9" s="103">
        <v>0</v>
      </c>
      <c r="U9" s="103">
        <v>0</v>
      </c>
      <c r="V9" s="120">
        <v>69.5</v>
      </c>
      <c r="W9" s="120">
        <v>69.5</v>
      </c>
      <c r="X9" s="168">
        <f>P9+R9+T9+V9</f>
        <v>245.03699999999998</v>
      </c>
      <c r="Y9" s="168">
        <f>Q9+S9+U9+W9</f>
        <v>245.03699999999998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68">
        <f>Z9+AB9+AD9+AF9</f>
        <v>0</v>
      </c>
      <c r="AI9" s="168">
        <f>AA9+AC9+AE9+AG9</f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68">
        <f>AJ9+AL9+AN9+AP9</f>
        <v>0</v>
      </c>
      <c r="AS9" s="168">
        <f>AK9+AM9+AO9+AQ9</f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1">
        <v>13</v>
      </c>
      <c r="BC9" s="121">
        <v>13</v>
      </c>
      <c r="BD9" s="120">
        <v>114</v>
      </c>
      <c r="BE9" s="120">
        <v>114</v>
      </c>
      <c r="BF9" s="120">
        <v>21</v>
      </c>
      <c r="BG9" s="120">
        <v>21</v>
      </c>
      <c r="BH9" s="120">
        <v>25</v>
      </c>
      <c r="BI9" s="120">
        <v>25</v>
      </c>
      <c r="BJ9" s="168">
        <f>BB9+BD9+BF9+BH9</f>
        <v>173</v>
      </c>
      <c r="BK9" s="168">
        <f>BC9+BE9+BG9+BI9</f>
        <v>173</v>
      </c>
      <c r="BL9" s="120">
        <v>0</v>
      </c>
      <c r="BM9" s="120">
        <v>0</v>
      </c>
      <c r="BN9" s="120"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68">
        <f>BL9+BN9+BP9+BR9</f>
        <v>0</v>
      </c>
      <c r="BU9" s="168">
        <f>BM9+BO9+BQ9+BS9</f>
        <v>0</v>
      </c>
    </row>
    <row r="10" spans="1:73" s="115" customFormat="1" ht="12.75" customHeight="1" hidden="1">
      <c r="A10" s="118">
        <v>2</v>
      </c>
      <c r="B10" s="17" t="s">
        <v>191</v>
      </c>
      <c r="C10" s="58">
        <v>1069.6</v>
      </c>
      <c r="D10" s="58">
        <v>6</v>
      </c>
      <c r="E10" s="58">
        <v>17</v>
      </c>
      <c r="F10" s="120">
        <v>4.3</v>
      </c>
      <c r="G10" s="120">
        <v>4.3</v>
      </c>
      <c r="H10" s="120">
        <v>5.64</v>
      </c>
      <c r="I10" s="120">
        <v>5.64</v>
      </c>
      <c r="J10" s="120">
        <v>4.6</v>
      </c>
      <c r="K10" s="120">
        <v>4.6</v>
      </c>
      <c r="L10" s="120">
        <v>14.8</v>
      </c>
      <c r="M10" s="120">
        <v>14.8</v>
      </c>
      <c r="N10" s="168">
        <f aca="true" t="shared" si="1" ref="N10:N73">F10+H10+J10+L10</f>
        <v>29.34</v>
      </c>
      <c r="O10" s="168">
        <f aca="true" t="shared" si="2" ref="O10:O73">G10+I10+K10+M10</f>
        <v>29.34</v>
      </c>
      <c r="P10" s="120">
        <v>103.89999999999999</v>
      </c>
      <c r="Q10" s="120">
        <v>103.89999999999999</v>
      </c>
      <c r="R10" s="120">
        <v>59.366</v>
      </c>
      <c r="S10" s="120">
        <v>59.366</v>
      </c>
      <c r="T10" s="103">
        <v>0</v>
      </c>
      <c r="U10" s="103">
        <v>0</v>
      </c>
      <c r="V10" s="120">
        <v>77.7</v>
      </c>
      <c r="W10" s="120">
        <v>77.7</v>
      </c>
      <c r="X10" s="168">
        <f aca="true" t="shared" si="3" ref="X10:X73">P10+R10+T10+V10</f>
        <v>240.966</v>
      </c>
      <c r="Y10" s="168">
        <f aca="true" t="shared" si="4" ref="Y10:Y73">Q10+S10+U10+W10</f>
        <v>240.966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68">
        <f aca="true" t="shared" si="5" ref="AH10:AH73">Z10+AB10+AD10+AF10</f>
        <v>0</v>
      </c>
      <c r="AI10" s="168">
        <f aca="true" t="shared" si="6" ref="AI10:AI73">AA10+AC10+AE10+AG10</f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68">
        <f aca="true" t="shared" si="7" ref="AR10:AR73">AJ10+AL10+AN10+AP10</f>
        <v>0</v>
      </c>
      <c r="AS10" s="168">
        <f aca="true" t="shared" si="8" ref="AS10:AS73">AK10+AM10+AO10+AQ10</f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1">
        <v>222</v>
      </c>
      <c r="BC10" s="121">
        <v>222</v>
      </c>
      <c r="BD10" s="120">
        <v>160</v>
      </c>
      <c r="BE10" s="120">
        <v>160</v>
      </c>
      <c r="BF10" s="120">
        <v>124</v>
      </c>
      <c r="BG10" s="120">
        <v>124</v>
      </c>
      <c r="BH10" s="120">
        <v>214</v>
      </c>
      <c r="BI10" s="120">
        <v>214</v>
      </c>
      <c r="BJ10" s="168">
        <f aca="true" t="shared" si="9" ref="BJ10:BJ73">BB10+BD10+BF10+BH10</f>
        <v>720</v>
      </c>
      <c r="BK10" s="168">
        <f aca="true" t="shared" si="10" ref="BK10:BK73">BC10+BE10+BG10+BI10</f>
        <v>720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68">
        <f aca="true" t="shared" si="11" ref="BT10:BT73">BL10+BN10+BP10+BR10</f>
        <v>0</v>
      </c>
      <c r="BU10" s="168">
        <f aca="true" t="shared" si="12" ref="BU10:BU73">BM10+BO10+BQ10+BS10</f>
        <v>0</v>
      </c>
    </row>
    <row r="11" spans="1:73" s="115" customFormat="1" ht="25.5" customHeight="1" hidden="1">
      <c r="A11" s="118">
        <v>3</v>
      </c>
      <c r="B11" s="119" t="s">
        <v>192</v>
      </c>
      <c r="C11" s="58">
        <v>2364.9</v>
      </c>
      <c r="D11" s="58">
        <v>55</v>
      </c>
      <c r="E11" s="58">
        <v>327</v>
      </c>
      <c r="F11" s="120">
        <v>29.929</v>
      </c>
      <c r="G11" s="120">
        <v>29.929</v>
      </c>
      <c r="H11" s="120">
        <v>15.314</v>
      </c>
      <c r="I11" s="120">
        <v>15.314</v>
      </c>
      <c r="J11" s="120">
        <v>8.158</v>
      </c>
      <c r="K11" s="120">
        <v>8.158</v>
      </c>
      <c r="L11" s="120">
        <v>26.148000000000003</v>
      </c>
      <c r="M11" s="120">
        <v>26.148000000000003</v>
      </c>
      <c r="N11" s="168">
        <f t="shared" si="1"/>
        <v>79.549</v>
      </c>
      <c r="O11" s="168">
        <f t="shared" si="2"/>
        <v>79.549</v>
      </c>
      <c r="P11" s="120">
        <v>267.95000000000005</v>
      </c>
      <c r="Q11" s="120">
        <v>267.95000000000005</v>
      </c>
      <c r="R11" s="120">
        <v>45.019999999999996</v>
      </c>
      <c r="S11" s="120">
        <v>45.019999999999996</v>
      </c>
      <c r="T11" s="120">
        <v>24.97</v>
      </c>
      <c r="U11" s="120">
        <v>24.97</v>
      </c>
      <c r="V11" s="120">
        <v>209.76999999999998</v>
      </c>
      <c r="W11" s="120">
        <v>209.76999999999998</v>
      </c>
      <c r="X11" s="168">
        <f t="shared" si="3"/>
        <v>547.71</v>
      </c>
      <c r="Y11" s="168">
        <f t="shared" si="4"/>
        <v>547.71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68">
        <f t="shared" si="5"/>
        <v>0</v>
      </c>
      <c r="AI11" s="168">
        <f t="shared" si="6"/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68">
        <f t="shared" si="7"/>
        <v>0</v>
      </c>
      <c r="AS11" s="168">
        <f t="shared" si="8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v>0</v>
      </c>
      <c r="AY11" s="120">
        <v>0</v>
      </c>
      <c r="AZ11" s="120">
        <v>0</v>
      </c>
      <c r="BA11" s="120">
        <v>0</v>
      </c>
      <c r="BB11" s="121">
        <v>336</v>
      </c>
      <c r="BC11" s="121">
        <v>336</v>
      </c>
      <c r="BD11" s="120">
        <v>544</v>
      </c>
      <c r="BE11" s="120">
        <v>544</v>
      </c>
      <c r="BF11" s="120">
        <v>480</v>
      </c>
      <c r="BG11" s="120">
        <v>480</v>
      </c>
      <c r="BH11" s="120">
        <v>497</v>
      </c>
      <c r="BI11" s="120">
        <v>497</v>
      </c>
      <c r="BJ11" s="168">
        <f t="shared" si="9"/>
        <v>1857</v>
      </c>
      <c r="BK11" s="168">
        <f t="shared" si="10"/>
        <v>1857</v>
      </c>
      <c r="BL11" s="120">
        <v>0</v>
      </c>
      <c r="BM11" s="120">
        <v>0</v>
      </c>
      <c r="BN11" s="120"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68">
        <f t="shared" si="11"/>
        <v>0</v>
      </c>
      <c r="BU11" s="168">
        <f t="shared" si="12"/>
        <v>0</v>
      </c>
    </row>
    <row r="12" spans="1:73" s="115" customFormat="1" ht="12.75" customHeight="1" hidden="1">
      <c r="A12" s="118">
        <v>4</v>
      </c>
      <c r="B12" s="17" t="s">
        <v>193</v>
      </c>
      <c r="C12" s="122">
        <v>898.71</v>
      </c>
      <c r="D12" s="58">
        <v>34</v>
      </c>
      <c r="E12" s="58">
        <v>90</v>
      </c>
      <c r="F12" s="120">
        <v>14.305</v>
      </c>
      <c r="G12" s="120">
        <v>14.305</v>
      </c>
      <c r="H12" s="120">
        <v>3.274</v>
      </c>
      <c r="I12" s="120">
        <v>3.274</v>
      </c>
      <c r="J12" s="120">
        <v>3.1929999999999996</v>
      </c>
      <c r="K12" s="120">
        <v>3.1929999999999996</v>
      </c>
      <c r="L12" s="120">
        <v>13.153</v>
      </c>
      <c r="M12" s="120">
        <v>13.153</v>
      </c>
      <c r="N12" s="168">
        <f t="shared" si="1"/>
        <v>33.925</v>
      </c>
      <c r="O12" s="168">
        <f t="shared" si="2"/>
        <v>33.925</v>
      </c>
      <c r="P12" s="120">
        <v>86</v>
      </c>
      <c r="Q12" s="120">
        <v>86</v>
      </c>
      <c r="R12" s="120">
        <v>16.82</v>
      </c>
      <c r="S12" s="120">
        <v>16.82</v>
      </c>
      <c r="T12" s="120">
        <v>0</v>
      </c>
      <c r="U12" s="120">
        <v>0</v>
      </c>
      <c r="V12" s="120">
        <v>64.45</v>
      </c>
      <c r="W12" s="120">
        <v>64.45</v>
      </c>
      <c r="X12" s="168">
        <f t="shared" si="3"/>
        <v>167.26999999999998</v>
      </c>
      <c r="Y12" s="168">
        <f t="shared" si="4"/>
        <v>167.26999999999998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68">
        <f t="shared" si="5"/>
        <v>0</v>
      </c>
      <c r="AI12" s="168">
        <f t="shared" si="6"/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68">
        <f t="shared" si="7"/>
        <v>0</v>
      </c>
      <c r="AS12" s="168">
        <f t="shared" si="8"/>
        <v>0</v>
      </c>
      <c r="AT12" s="120">
        <v>0</v>
      </c>
      <c r="AU12" s="120">
        <v>0</v>
      </c>
      <c r="AV12" s="120">
        <v>0</v>
      </c>
      <c r="AW12" s="120">
        <v>0</v>
      </c>
      <c r="AX12" s="120">
        <v>0</v>
      </c>
      <c r="AY12" s="120">
        <v>0</v>
      </c>
      <c r="AZ12" s="120">
        <v>0</v>
      </c>
      <c r="BA12" s="120">
        <v>0</v>
      </c>
      <c r="BB12" s="121">
        <v>308</v>
      </c>
      <c r="BC12" s="121">
        <v>308</v>
      </c>
      <c r="BD12" s="120">
        <v>404</v>
      </c>
      <c r="BE12" s="120">
        <v>404</v>
      </c>
      <c r="BF12" s="120">
        <v>0</v>
      </c>
      <c r="BG12" s="120">
        <v>0</v>
      </c>
      <c r="BH12" s="120">
        <v>98</v>
      </c>
      <c r="BI12" s="120">
        <v>98</v>
      </c>
      <c r="BJ12" s="168">
        <f t="shared" si="9"/>
        <v>810</v>
      </c>
      <c r="BK12" s="168">
        <f t="shared" si="10"/>
        <v>810</v>
      </c>
      <c r="BL12" s="120">
        <v>0</v>
      </c>
      <c r="BM12" s="120">
        <v>0</v>
      </c>
      <c r="BN12" s="120"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68">
        <f t="shared" si="11"/>
        <v>0</v>
      </c>
      <c r="BU12" s="168">
        <f t="shared" si="12"/>
        <v>0</v>
      </c>
    </row>
    <row r="13" spans="1:73" s="115" customFormat="1" ht="12.75" customHeight="1" hidden="1">
      <c r="A13" s="118">
        <v>5</v>
      </c>
      <c r="B13" s="17" t="s">
        <v>194</v>
      </c>
      <c r="C13" s="58">
        <v>298.5</v>
      </c>
      <c r="D13" s="58">
        <v>2</v>
      </c>
      <c r="E13" s="58">
        <v>8</v>
      </c>
      <c r="F13" s="120">
        <v>20.241999999999997</v>
      </c>
      <c r="G13" s="120">
        <v>20.241999999999997</v>
      </c>
      <c r="H13" s="120">
        <v>3.3200000000000003</v>
      </c>
      <c r="I13" s="120">
        <v>3.3200000000000003</v>
      </c>
      <c r="J13" s="120">
        <v>2.767</v>
      </c>
      <c r="K13" s="120">
        <v>2.767</v>
      </c>
      <c r="L13" s="120">
        <v>21.099000000000004</v>
      </c>
      <c r="M13" s="120">
        <v>21.099000000000004</v>
      </c>
      <c r="N13" s="168">
        <f t="shared" si="1"/>
        <v>47.428</v>
      </c>
      <c r="O13" s="168">
        <f t="shared" si="2"/>
        <v>47.428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68">
        <f t="shared" si="3"/>
        <v>0</v>
      </c>
      <c r="Y13" s="168">
        <f t="shared" si="4"/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68">
        <f t="shared" si="5"/>
        <v>0</v>
      </c>
      <c r="AI13" s="168">
        <f t="shared" si="6"/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68">
        <f t="shared" si="7"/>
        <v>0</v>
      </c>
      <c r="AS13" s="168">
        <f t="shared" si="8"/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1">
        <v>0</v>
      </c>
      <c r="BC13" s="121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68">
        <f t="shared" si="9"/>
        <v>0</v>
      </c>
      <c r="BK13" s="168">
        <f t="shared" si="10"/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68">
        <f t="shared" si="11"/>
        <v>0</v>
      </c>
      <c r="BU13" s="168">
        <f t="shared" si="12"/>
        <v>0</v>
      </c>
    </row>
    <row r="14" spans="1:73" s="115" customFormat="1" ht="25.5" customHeight="1" hidden="1">
      <c r="A14" s="118">
        <v>6</v>
      </c>
      <c r="B14" s="119" t="s">
        <v>195</v>
      </c>
      <c r="C14" s="58">
        <v>2897.63</v>
      </c>
      <c r="D14" s="58">
        <v>48</v>
      </c>
      <c r="E14" s="58">
        <v>218</v>
      </c>
      <c r="F14" s="120">
        <v>26.4</v>
      </c>
      <c r="G14" s="120">
        <v>26.4</v>
      </c>
      <c r="H14" s="120">
        <v>16.7</v>
      </c>
      <c r="I14" s="120">
        <v>16.7</v>
      </c>
      <c r="J14" s="120">
        <v>11.8</v>
      </c>
      <c r="K14" s="120">
        <v>11.8</v>
      </c>
      <c r="L14" s="120">
        <v>27</v>
      </c>
      <c r="M14" s="120">
        <v>27</v>
      </c>
      <c r="N14" s="168">
        <f t="shared" si="1"/>
        <v>81.89999999999999</v>
      </c>
      <c r="O14" s="168">
        <f t="shared" si="2"/>
        <v>81.89999999999999</v>
      </c>
      <c r="P14" s="120">
        <v>286.64</v>
      </c>
      <c r="Q14" s="120">
        <v>286.64</v>
      </c>
      <c r="R14" s="120">
        <v>56.029999999999994</v>
      </c>
      <c r="S14" s="120">
        <v>56.029999999999994</v>
      </c>
      <c r="T14" s="120">
        <v>29.41</v>
      </c>
      <c r="U14" s="120">
        <v>29.41</v>
      </c>
      <c r="V14" s="120">
        <v>262.05</v>
      </c>
      <c r="W14" s="120">
        <v>262.05</v>
      </c>
      <c r="X14" s="168">
        <f t="shared" si="3"/>
        <v>634.13</v>
      </c>
      <c r="Y14" s="168">
        <f t="shared" si="4"/>
        <v>634.13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68">
        <f t="shared" si="5"/>
        <v>0</v>
      </c>
      <c r="AI14" s="168">
        <f t="shared" si="6"/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68">
        <f t="shared" si="7"/>
        <v>0</v>
      </c>
      <c r="AS14" s="168">
        <f t="shared" si="8"/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1">
        <v>372</v>
      </c>
      <c r="BC14" s="121">
        <v>372</v>
      </c>
      <c r="BD14" s="120">
        <v>400</v>
      </c>
      <c r="BE14" s="120">
        <v>400</v>
      </c>
      <c r="BF14" s="120">
        <v>327</v>
      </c>
      <c r="BG14" s="120">
        <v>327</v>
      </c>
      <c r="BH14" s="120">
        <v>385</v>
      </c>
      <c r="BI14" s="120">
        <v>385</v>
      </c>
      <c r="BJ14" s="168">
        <f t="shared" si="9"/>
        <v>1484</v>
      </c>
      <c r="BK14" s="168">
        <f t="shared" si="10"/>
        <v>1484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68">
        <f t="shared" si="11"/>
        <v>0</v>
      </c>
      <c r="BU14" s="168">
        <f t="shared" si="12"/>
        <v>0</v>
      </c>
    </row>
    <row r="15" spans="1:73" s="115" customFormat="1" ht="42" customHeight="1" hidden="1">
      <c r="A15" s="118">
        <v>7</v>
      </c>
      <c r="B15" s="119" t="s">
        <v>196</v>
      </c>
      <c r="C15" s="103">
        <v>7933.14</v>
      </c>
      <c r="D15" s="103">
        <v>187</v>
      </c>
      <c r="E15" s="103">
        <v>1872</v>
      </c>
      <c r="F15" s="120">
        <v>71.858</v>
      </c>
      <c r="G15" s="120">
        <v>71.858</v>
      </c>
      <c r="H15" s="120">
        <v>53.946999999999996</v>
      </c>
      <c r="I15" s="120">
        <v>53.946999999999996</v>
      </c>
      <c r="J15" s="120">
        <v>30.378</v>
      </c>
      <c r="K15" s="120">
        <v>30.378</v>
      </c>
      <c r="L15" s="120">
        <v>89.45</v>
      </c>
      <c r="M15" s="120">
        <v>89.45</v>
      </c>
      <c r="N15" s="168">
        <f t="shared" si="1"/>
        <v>245.63299999999998</v>
      </c>
      <c r="O15" s="168">
        <f t="shared" si="2"/>
        <v>245.63299999999998</v>
      </c>
      <c r="P15" s="120">
        <v>654.909</v>
      </c>
      <c r="Q15" s="120">
        <v>654.909</v>
      </c>
      <c r="R15" s="120">
        <v>134.828</v>
      </c>
      <c r="S15" s="120">
        <v>134.828</v>
      </c>
      <c r="T15" s="120">
        <v>15.096</v>
      </c>
      <c r="U15" s="120">
        <v>15.096</v>
      </c>
      <c r="V15" s="120">
        <v>410.08</v>
      </c>
      <c r="W15" s="120">
        <v>410.08</v>
      </c>
      <c r="X15" s="168">
        <f t="shared" si="3"/>
        <v>1214.913</v>
      </c>
      <c r="Y15" s="168">
        <f t="shared" si="4"/>
        <v>1214.913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68">
        <f t="shared" si="5"/>
        <v>0</v>
      </c>
      <c r="AI15" s="168">
        <f t="shared" si="6"/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68">
        <f t="shared" si="7"/>
        <v>0</v>
      </c>
      <c r="AS15" s="168">
        <f t="shared" si="8"/>
        <v>0</v>
      </c>
      <c r="AT15" s="120"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1">
        <v>1121</v>
      </c>
      <c r="BC15" s="121">
        <v>1121</v>
      </c>
      <c r="BD15" s="120">
        <v>1021</v>
      </c>
      <c r="BE15" s="120">
        <v>1021</v>
      </c>
      <c r="BF15" s="120">
        <v>773.5</v>
      </c>
      <c r="BG15" s="120">
        <v>773.5</v>
      </c>
      <c r="BH15" s="120">
        <v>1225</v>
      </c>
      <c r="BI15" s="120">
        <v>1225</v>
      </c>
      <c r="BJ15" s="168">
        <f t="shared" si="9"/>
        <v>4140.5</v>
      </c>
      <c r="BK15" s="168">
        <f t="shared" si="10"/>
        <v>4140.5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68">
        <f t="shared" si="11"/>
        <v>0</v>
      </c>
      <c r="BU15" s="168">
        <f t="shared" si="12"/>
        <v>0</v>
      </c>
    </row>
    <row r="16" spans="1:73" s="115" customFormat="1" ht="25.5" customHeight="1" hidden="1">
      <c r="A16" s="118">
        <v>8</v>
      </c>
      <c r="B16" s="119" t="s">
        <v>197</v>
      </c>
      <c r="C16" s="58">
        <v>1022.14</v>
      </c>
      <c r="D16" s="58">
        <v>92</v>
      </c>
      <c r="E16" s="123">
        <v>555</v>
      </c>
      <c r="F16" s="120">
        <v>21.501</v>
      </c>
      <c r="G16" s="120">
        <v>21.501</v>
      </c>
      <c r="H16" s="120">
        <v>13.895</v>
      </c>
      <c r="I16" s="120">
        <v>13.895</v>
      </c>
      <c r="J16" s="120">
        <v>11.3</v>
      </c>
      <c r="K16" s="120">
        <v>11.3</v>
      </c>
      <c r="L16" s="120">
        <v>28.036</v>
      </c>
      <c r="M16" s="120">
        <v>28.036</v>
      </c>
      <c r="N16" s="168">
        <f t="shared" si="1"/>
        <v>74.732</v>
      </c>
      <c r="O16" s="168">
        <f t="shared" si="2"/>
        <v>74.732</v>
      </c>
      <c r="P16" s="120">
        <v>723.9</v>
      </c>
      <c r="Q16" s="120">
        <v>723.9</v>
      </c>
      <c r="R16" s="120">
        <v>155.5</v>
      </c>
      <c r="S16" s="120">
        <v>155.5</v>
      </c>
      <c r="T16" s="120">
        <v>54.508</v>
      </c>
      <c r="U16" s="120">
        <v>54.508</v>
      </c>
      <c r="V16" s="120">
        <v>470.38</v>
      </c>
      <c r="W16" s="120">
        <v>470.38</v>
      </c>
      <c r="X16" s="168">
        <f t="shared" si="3"/>
        <v>1404.288</v>
      </c>
      <c r="Y16" s="168">
        <f t="shared" si="4"/>
        <v>1404.288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68">
        <f t="shared" si="5"/>
        <v>0</v>
      </c>
      <c r="AI16" s="168">
        <f t="shared" si="6"/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68">
        <f t="shared" si="7"/>
        <v>0</v>
      </c>
      <c r="AS16" s="168">
        <f t="shared" si="8"/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1">
        <v>347</v>
      </c>
      <c r="BC16" s="121">
        <v>347</v>
      </c>
      <c r="BD16" s="120">
        <v>365</v>
      </c>
      <c r="BE16" s="120">
        <v>365</v>
      </c>
      <c r="BF16" s="120">
        <v>192</v>
      </c>
      <c r="BG16" s="120">
        <v>192</v>
      </c>
      <c r="BH16" s="120">
        <v>326</v>
      </c>
      <c r="BI16" s="120">
        <v>326</v>
      </c>
      <c r="BJ16" s="168">
        <f t="shared" si="9"/>
        <v>1230</v>
      </c>
      <c r="BK16" s="168">
        <f t="shared" si="10"/>
        <v>1230</v>
      </c>
      <c r="BL16" s="120">
        <v>319.5</v>
      </c>
      <c r="BM16" s="120">
        <v>319.5</v>
      </c>
      <c r="BN16" s="120">
        <v>185.76</v>
      </c>
      <c r="BO16" s="120">
        <v>185.76</v>
      </c>
      <c r="BP16" s="120">
        <v>95.9</v>
      </c>
      <c r="BQ16" s="120">
        <v>95.9</v>
      </c>
      <c r="BR16" s="120">
        <v>319.70000000000005</v>
      </c>
      <c r="BS16" s="120">
        <v>319.70000000000005</v>
      </c>
      <c r="BT16" s="168">
        <f t="shared" si="11"/>
        <v>920.86</v>
      </c>
      <c r="BU16" s="168">
        <f t="shared" si="12"/>
        <v>920.86</v>
      </c>
    </row>
    <row r="17" spans="1:73" s="115" customFormat="1" ht="12.75" customHeight="1" hidden="1">
      <c r="A17" s="118">
        <v>9</v>
      </c>
      <c r="B17" s="17" t="s">
        <v>198</v>
      </c>
      <c r="C17" s="58">
        <v>3723.04</v>
      </c>
      <c r="D17" s="58">
        <v>55</v>
      </c>
      <c r="E17" s="58">
        <v>229</v>
      </c>
      <c r="F17" s="120">
        <v>16.978</v>
      </c>
      <c r="G17" s="120">
        <v>16.978</v>
      </c>
      <c r="H17" s="120">
        <v>13.2</v>
      </c>
      <c r="I17" s="120">
        <v>13.2</v>
      </c>
      <c r="J17" s="120">
        <v>12.5</v>
      </c>
      <c r="K17" s="120">
        <v>12.5</v>
      </c>
      <c r="L17" s="120">
        <v>17.106</v>
      </c>
      <c r="M17" s="120">
        <v>17.106</v>
      </c>
      <c r="N17" s="168">
        <f t="shared" si="1"/>
        <v>59.784</v>
      </c>
      <c r="O17" s="168">
        <f t="shared" si="2"/>
        <v>59.784</v>
      </c>
      <c r="P17" s="120">
        <v>273</v>
      </c>
      <c r="Q17" s="120">
        <v>273</v>
      </c>
      <c r="R17" s="120">
        <v>59</v>
      </c>
      <c r="S17" s="120">
        <v>59</v>
      </c>
      <c r="T17" s="120">
        <v>20.4111</v>
      </c>
      <c r="U17" s="120">
        <v>20.4111</v>
      </c>
      <c r="V17" s="120">
        <v>173.3</v>
      </c>
      <c r="W17" s="120">
        <v>173.3</v>
      </c>
      <c r="X17" s="168">
        <f t="shared" si="3"/>
        <v>525.7111</v>
      </c>
      <c r="Y17" s="168">
        <f t="shared" si="4"/>
        <v>525.7111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68">
        <f t="shared" si="5"/>
        <v>0</v>
      </c>
      <c r="AI17" s="168">
        <f t="shared" si="6"/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68">
        <f t="shared" si="7"/>
        <v>0</v>
      </c>
      <c r="AS17" s="168">
        <f t="shared" si="8"/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1">
        <v>420</v>
      </c>
      <c r="BC17" s="121">
        <v>420</v>
      </c>
      <c r="BD17" s="120">
        <v>409</v>
      </c>
      <c r="BE17" s="120">
        <v>409</v>
      </c>
      <c r="BF17" s="120">
        <v>320</v>
      </c>
      <c r="BG17" s="120">
        <v>320</v>
      </c>
      <c r="BH17" s="120">
        <v>384</v>
      </c>
      <c r="BI17" s="120">
        <v>384</v>
      </c>
      <c r="BJ17" s="168">
        <f t="shared" si="9"/>
        <v>1533</v>
      </c>
      <c r="BK17" s="168">
        <f t="shared" si="10"/>
        <v>1533</v>
      </c>
      <c r="BL17" s="120">
        <v>590.9</v>
      </c>
      <c r="BM17" s="120">
        <v>590.9</v>
      </c>
      <c r="BN17" s="120">
        <v>576.5</v>
      </c>
      <c r="BO17" s="120">
        <v>576.5</v>
      </c>
      <c r="BP17" s="120">
        <v>337.40200000000004</v>
      </c>
      <c r="BQ17" s="120">
        <v>337.40200000000004</v>
      </c>
      <c r="BR17" s="120">
        <v>651</v>
      </c>
      <c r="BS17" s="120">
        <v>651</v>
      </c>
      <c r="BT17" s="168">
        <f t="shared" si="11"/>
        <v>2155.802</v>
      </c>
      <c r="BU17" s="168">
        <f t="shared" si="12"/>
        <v>2155.802</v>
      </c>
    </row>
    <row r="18" spans="1:73" s="115" customFormat="1" ht="26.25" customHeight="1" hidden="1">
      <c r="A18" s="118">
        <v>10</v>
      </c>
      <c r="B18" s="119" t="s">
        <v>199</v>
      </c>
      <c r="C18" s="58">
        <v>2181.11</v>
      </c>
      <c r="D18" s="58">
        <v>74</v>
      </c>
      <c r="E18" s="58">
        <v>720</v>
      </c>
      <c r="F18" s="120">
        <v>25.7</v>
      </c>
      <c r="G18" s="120">
        <v>25.7</v>
      </c>
      <c r="H18" s="120">
        <v>18.3</v>
      </c>
      <c r="I18" s="120">
        <v>18.3</v>
      </c>
      <c r="J18" s="120">
        <v>13.700000000000001</v>
      </c>
      <c r="K18" s="120">
        <v>13.700000000000001</v>
      </c>
      <c r="L18" s="120">
        <v>30.8</v>
      </c>
      <c r="M18" s="120">
        <v>30.8</v>
      </c>
      <c r="N18" s="168">
        <f t="shared" si="1"/>
        <v>88.5</v>
      </c>
      <c r="O18" s="168">
        <f t="shared" si="2"/>
        <v>88.5</v>
      </c>
      <c r="P18" s="120">
        <v>260.16999999999996</v>
      </c>
      <c r="Q18" s="120">
        <v>260.16999999999996</v>
      </c>
      <c r="R18" s="120">
        <v>54.34</v>
      </c>
      <c r="S18" s="120">
        <v>54.34</v>
      </c>
      <c r="T18" s="120">
        <v>26.61</v>
      </c>
      <c r="U18" s="120">
        <v>26.61</v>
      </c>
      <c r="V18" s="120">
        <v>174.8</v>
      </c>
      <c r="W18" s="120">
        <v>174.8</v>
      </c>
      <c r="X18" s="168">
        <f t="shared" si="3"/>
        <v>515.9200000000001</v>
      </c>
      <c r="Y18" s="168">
        <f t="shared" si="4"/>
        <v>515.9200000000001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68">
        <f t="shared" si="5"/>
        <v>0</v>
      </c>
      <c r="AI18" s="168">
        <f t="shared" si="6"/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68">
        <f t="shared" si="7"/>
        <v>0</v>
      </c>
      <c r="AS18" s="168">
        <f t="shared" si="8"/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1">
        <v>433</v>
      </c>
      <c r="BC18" s="121">
        <v>433</v>
      </c>
      <c r="BD18" s="120">
        <v>352</v>
      </c>
      <c r="BE18" s="120">
        <v>352</v>
      </c>
      <c r="BF18" s="120">
        <v>247</v>
      </c>
      <c r="BG18" s="120">
        <v>247</v>
      </c>
      <c r="BH18" s="120">
        <v>700</v>
      </c>
      <c r="BI18" s="120">
        <v>700</v>
      </c>
      <c r="BJ18" s="168">
        <f t="shared" si="9"/>
        <v>1732</v>
      </c>
      <c r="BK18" s="168">
        <f t="shared" si="10"/>
        <v>1732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68">
        <f t="shared" si="11"/>
        <v>0</v>
      </c>
      <c r="BU18" s="168">
        <f t="shared" si="12"/>
        <v>0</v>
      </c>
    </row>
    <row r="19" spans="1:73" s="115" customFormat="1" ht="12.75" customHeight="1" hidden="1">
      <c r="A19" s="118">
        <v>11</v>
      </c>
      <c r="B19" s="17" t="s">
        <v>200</v>
      </c>
      <c r="C19" s="58">
        <v>592.8</v>
      </c>
      <c r="D19" s="58">
        <v>28</v>
      </c>
      <c r="E19" s="58">
        <v>122</v>
      </c>
      <c r="F19" s="120">
        <v>9.600000000000001</v>
      </c>
      <c r="G19" s="120">
        <v>9.600000000000001</v>
      </c>
      <c r="H19" s="120">
        <v>8.3</v>
      </c>
      <c r="I19" s="120">
        <v>8.3</v>
      </c>
      <c r="J19" s="120">
        <v>7.9</v>
      </c>
      <c r="K19" s="120">
        <v>7.9</v>
      </c>
      <c r="L19" s="120">
        <v>10.6</v>
      </c>
      <c r="M19" s="120">
        <v>10.6</v>
      </c>
      <c r="N19" s="168">
        <f t="shared" si="1"/>
        <v>36.400000000000006</v>
      </c>
      <c r="O19" s="168">
        <f t="shared" si="2"/>
        <v>36.400000000000006</v>
      </c>
      <c r="P19" s="120">
        <v>93.47999999999999</v>
      </c>
      <c r="Q19" s="120">
        <v>0</v>
      </c>
      <c r="R19" s="120">
        <v>16.419999999999998</v>
      </c>
      <c r="S19" s="120">
        <v>0</v>
      </c>
      <c r="T19" s="120">
        <v>8.1</v>
      </c>
      <c r="U19" s="120">
        <v>0</v>
      </c>
      <c r="V19" s="120">
        <v>69.83</v>
      </c>
      <c r="W19" s="120">
        <v>0</v>
      </c>
      <c r="X19" s="168">
        <f t="shared" si="3"/>
        <v>187.82999999999998</v>
      </c>
      <c r="Y19" s="168">
        <f t="shared" si="4"/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68">
        <f t="shared" si="5"/>
        <v>0</v>
      </c>
      <c r="AI19" s="168">
        <f t="shared" si="6"/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68">
        <f t="shared" si="7"/>
        <v>0</v>
      </c>
      <c r="AS19" s="168">
        <f t="shared" si="8"/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1">
        <v>175</v>
      </c>
      <c r="BC19" s="121">
        <v>175</v>
      </c>
      <c r="BD19" s="120">
        <v>137</v>
      </c>
      <c r="BE19" s="120">
        <v>137</v>
      </c>
      <c r="BF19" s="120">
        <v>107</v>
      </c>
      <c r="BG19" s="120">
        <v>107</v>
      </c>
      <c r="BH19" s="120">
        <v>173</v>
      </c>
      <c r="BI19" s="120">
        <v>173</v>
      </c>
      <c r="BJ19" s="168">
        <f t="shared" si="9"/>
        <v>592</v>
      </c>
      <c r="BK19" s="168">
        <f t="shared" si="10"/>
        <v>592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68">
        <f t="shared" si="11"/>
        <v>0</v>
      </c>
      <c r="BU19" s="168">
        <f t="shared" si="12"/>
        <v>0</v>
      </c>
    </row>
    <row r="20" spans="1:73" s="115" customFormat="1" ht="12.75" customHeight="1" hidden="1">
      <c r="A20" s="118">
        <v>12</v>
      </c>
      <c r="B20" s="124" t="s">
        <v>201</v>
      </c>
      <c r="C20" s="58">
        <v>119.4</v>
      </c>
      <c r="D20" s="58">
        <v>7</v>
      </c>
      <c r="E20" s="58">
        <v>30</v>
      </c>
      <c r="F20" s="120">
        <v>20.6</v>
      </c>
      <c r="G20" s="120">
        <v>20.6</v>
      </c>
      <c r="H20" s="120">
        <v>8.100000000000001</v>
      </c>
      <c r="I20" s="120">
        <v>8.100000000000001</v>
      </c>
      <c r="J20" s="120">
        <v>4.3</v>
      </c>
      <c r="K20" s="120">
        <v>4.3</v>
      </c>
      <c r="L20" s="120">
        <v>15.5</v>
      </c>
      <c r="M20" s="120">
        <v>15.5</v>
      </c>
      <c r="N20" s="168">
        <f t="shared" si="1"/>
        <v>48.5</v>
      </c>
      <c r="O20" s="168">
        <f t="shared" si="2"/>
        <v>48.5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68">
        <f t="shared" si="3"/>
        <v>0</v>
      </c>
      <c r="Y20" s="168">
        <f t="shared" si="4"/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68">
        <f t="shared" si="5"/>
        <v>0</v>
      </c>
      <c r="AI20" s="168">
        <f t="shared" si="6"/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68">
        <f t="shared" si="7"/>
        <v>0</v>
      </c>
      <c r="AS20" s="168">
        <f t="shared" si="8"/>
        <v>0</v>
      </c>
      <c r="AT20" s="120">
        <v>0</v>
      </c>
      <c r="AU20" s="120">
        <v>0</v>
      </c>
      <c r="AV20" s="120">
        <v>0</v>
      </c>
      <c r="AW20" s="120">
        <v>0</v>
      </c>
      <c r="AX20" s="120">
        <v>0</v>
      </c>
      <c r="AY20" s="120">
        <v>0</v>
      </c>
      <c r="AZ20" s="120">
        <v>0</v>
      </c>
      <c r="BA20" s="120">
        <v>0</v>
      </c>
      <c r="BB20" s="121">
        <v>14</v>
      </c>
      <c r="BC20" s="121">
        <v>14</v>
      </c>
      <c r="BD20" s="120">
        <v>18</v>
      </c>
      <c r="BE20" s="120">
        <v>18</v>
      </c>
      <c r="BF20" s="120">
        <v>17</v>
      </c>
      <c r="BG20" s="120">
        <v>17</v>
      </c>
      <c r="BH20" s="120">
        <v>18</v>
      </c>
      <c r="BI20" s="120">
        <v>18</v>
      </c>
      <c r="BJ20" s="168">
        <f t="shared" si="9"/>
        <v>67</v>
      </c>
      <c r="BK20" s="168">
        <f t="shared" si="10"/>
        <v>67</v>
      </c>
      <c r="BL20" s="120">
        <v>0</v>
      </c>
      <c r="BM20" s="120">
        <v>0</v>
      </c>
      <c r="BN20" s="120">
        <v>0</v>
      </c>
      <c r="BO20" s="120">
        <v>0</v>
      </c>
      <c r="BP20" s="120">
        <v>0</v>
      </c>
      <c r="BQ20" s="120">
        <v>0</v>
      </c>
      <c r="BR20" s="120">
        <v>0</v>
      </c>
      <c r="BS20" s="120">
        <v>0</v>
      </c>
      <c r="BT20" s="168">
        <f t="shared" si="11"/>
        <v>0</v>
      </c>
      <c r="BU20" s="168">
        <f t="shared" si="12"/>
        <v>0</v>
      </c>
    </row>
    <row r="21" spans="1:73" s="115" customFormat="1" ht="12.75" customHeight="1" hidden="1">
      <c r="A21" s="118">
        <v>13</v>
      </c>
      <c r="B21" s="124" t="s">
        <v>202</v>
      </c>
      <c r="C21" s="58">
        <v>234.9</v>
      </c>
      <c r="D21" s="58">
        <v>8</v>
      </c>
      <c r="E21" s="58">
        <v>39</v>
      </c>
      <c r="F21" s="120">
        <v>36</v>
      </c>
      <c r="G21" s="120">
        <v>36</v>
      </c>
      <c r="H21" s="120">
        <v>12</v>
      </c>
      <c r="I21" s="120">
        <v>12</v>
      </c>
      <c r="J21" s="120">
        <v>5</v>
      </c>
      <c r="K21" s="120">
        <v>5</v>
      </c>
      <c r="L21" s="120">
        <v>22.1</v>
      </c>
      <c r="M21" s="120">
        <v>22.1</v>
      </c>
      <c r="N21" s="168">
        <f t="shared" si="1"/>
        <v>75.1</v>
      </c>
      <c r="O21" s="168">
        <f t="shared" si="2"/>
        <v>75.1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68">
        <f t="shared" si="3"/>
        <v>0</v>
      </c>
      <c r="Y21" s="168">
        <f t="shared" si="4"/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68">
        <f t="shared" si="5"/>
        <v>0</v>
      </c>
      <c r="AI21" s="168">
        <f t="shared" si="6"/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68">
        <f t="shared" si="7"/>
        <v>0</v>
      </c>
      <c r="AS21" s="168">
        <f t="shared" si="8"/>
        <v>0</v>
      </c>
      <c r="AT21" s="120">
        <v>0</v>
      </c>
      <c r="AU21" s="120">
        <v>0</v>
      </c>
      <c r="AV21" s="120">
        <v>0</v>
      </c>
      <c r="AW21" s="120">
        <v>0</v>
      </c>
      <c r="AX21" s="120">
        <v>0</v>
      </c>
      <c r="AY21" s="120">
        <v>0</v>
      </c>
      <c r="AZ21" s="120">
        <v>0</v>
      </c>
      <c r="BA21" s="120">
        <v>0</v>
      </c>
      <c r="BB21" s="121">
        <v>54</v>
      </c>
      <c r="BC21" s="121">
        <v>54</v>
      </c>
      <c r="BD21" s="120">
        <v>48</v>
      </c>
      <c r="BE21" s="120">
        <v>48</v>
      </c>
      <c r="BF21" s="120">
        <v>31</v>
      </c>
      <c r="BG21" s="120">
        <v>31</v>
      </c>
      <c r="BH21" s="120">
        <v>69</v>
      </c>
      <c r="BI21" s="120">
        <v>69</v>
      </c>
      <c r="BJ21" s="168">
        <f t="shared" si="9"/>
        <v>202</v>
      </c>
      <c r="BK21" s="168">
        <f t="shared" si="10"/>
        <v>202</v>
      </c>
      <c r="BL21" s="120">
        <v>0</v>
      </c>
      <c r="BM21" s="120">
        <v>0</v>
      </c>
      <c r="BN21" s="120">
        <v>0</v>
      </c>
      <c r="BO21" s="120">
        <v>0</v>
      </c>
      <c r="BP21" s="120">
        <v>0</v>
      </c>
      <c r="BQ21" s="120">
        <v>0</v>
      </c>
      <c r="BR21" s="120">
        <v>0</v>
      </c>
      <c r="BS21" s="120">
        <v>0</v>
      </c>
      <c r="BT21" s="168">
        <f t="shared" si="11"/>
        <v>0</v>
      </c>
      <c r="BU21" s="168">
        <f t="shared" si="12"/>
        <v>0</v>
      </c>
    </row>
    <row r="22" spans="1:73" s="115" customFormat="1" ht="12.75" customHeight="1" hidden="1">
      <c r="A22" s="118">
        <v>14</v>
      </c>
      <c r="B22" s="124" t="s">
        <v>203</v>
      </c>
      <c r="C22" s="122">
        <v>940.1</v>
      </c>
      <c r="D22" s="58">
        <v>25</v>
      </c>
      <c r="E22" s="58">
        <v>115</v>
      </c>
      <c r="F22" s="120">
        <v>7.699999999999999</v>
      </c>
      <c r="G22" s="120">
        <v>7.699999999999999</v>
      </c>
      <c r="H22" s="120">
        <v>3.3</v>
      </c>
      <c r="I22" s="120">
        <v>3.3</v>
      </c>
      <c r="J22" s="120">
        <v>2.7</v>
      </c>
      <c r="K22" s="120">
        <v>2.7</v>
      </c>
      <c r="L22" s="120">
        <v>3.6999999999999997</v>
      </c>
      <c r="M22" s="120">
        <v>3.6999999999999997</v>
      </c>
      <c r="N22" s="168">
        <f t="shared" si="1"/>
        <v>17.4</v>
      </c>
      <c r="O22" s="168">
        <f t="shared" si="2"/>
        <v>17.4</v>
      </c>
      <c r="P22" s="120"/>
      <c r="Q22" s="120"/>
      <c r="R22" s="120"/>
      <c r="S22" s="120"/>
      <c r="T22" s="120"/>
      <c r="U22" s="120"/>
      <c r="V22" s="120"/>
      <c r="W22" s="120"/>
      <c r="X22" s="168">
        <f t="shared" si="3"/>
        <v>0</v>
      </c>
      <c r="Y22" s="168">
        <f t="shared" si="4"/>
        <v>0</v>
      </c>
      <c r="Z22" s="120">
        <v>3</v>
      </c>
      <c r="AA22" s="120">
        <v>3</v>
      </c>
      <c r="AB22" s="120">
        <v>2.8</v>
      </c>
      <c r="AC22" s="120">
        <v>2.8</v>
      </c>
      <c r="AD22" s="120">
        <v>0</v>
      </c>
      <c r="AE22" s="120">
        <v>0</v>
      </c>
      <c r="AF22" s="120">
        <v>4.800000000000001</v>
      </c>
      <c r="AG22" s="120">
        <v>4.800000000000001</v>
      </c>
      <c r="AH22" s="168">
        <f t="shared" si="5"/>
        <v>10.600000000000001</v>
      </c>
      <c r="AI22" s="168">
        <f t="shared" si="6"/>
        <v>10.600000000000001</v>
      </c>
      <c r="AJ22" s="120">
        <v>13.431000000000001</v>
      </c>
      <c r="AK22" s="120">
        <v>13.431000000000001</v>
      </c>
      <c r="AL22" s="120">
        <v>7.911</v>
      </c>
      <c r="AM22" s="120">
        <v>7.911</v>
      </c>
      <c r="AN22" s="120">
        <v>4.109999999999999</v>
      </c>
      <c r="AO22" s="120">
        <v>4.109999999999999</v>
      </c>
      <c r="AP22" s="120">
        <v>11.971</v>
      </c>
      <c r="AQ22" s="120">
        <v>11.971</v>
      </c>
      <c r="AR22" s="168">
        <f t="shared" si="7"/>
        <v>37.423</v>
      </c>
      <c r="AS22" s="168">
        <f t="shared" si="8"/>
        <v>37.423</v>
      </c>
      <c r="AT22" s="120">
        <v>0</v>
      </c>
      <c r="AU22" s="120">
        <v>0</v>
      </c>
      <c r="AV22" s="120">
        <v>0</v>
      </c>
      <c r="AW22" s="120">
        <v>0</v>
      </c>
      <c r="AX22" s="120">
        <v>0</v>
      </c>
      <c r="AY22" s="120">
        <v>0</v>
      </c>
      <c r="AZ22" s="120">
        <v>0</v>
      </c>
      <c r="BA22" s="120">
        <v>0</v>
      </c>
      <c r="BB22" s="121">
        <v>143</v>
      </c>
      <c r="BC22" s="121">
        <v>143</v>
      </c>
      <c r="BD22" s="120">
        <v>334</v>
      </c>
      <c r="BE22" s="120">
        <v>334</v>
      </c>
      <c r="BF22" s="120">
        <v>252</v>
      </c>
      <c r="BG22" s="120">
        <v>252</v>
      </c>
      <c r="BH22" s="120">
        <v>284</v>
      </c>
      <c r="BI22" s="120">
        <v>284</v>
      </c>
      <c r="BJ22" s="168">
        <f t="shared" si="9"/>
        <v>1013</v>
      </c>
      <c r="BK22" s="168">
        <f t="shared" si="10"/>
        <v>1013</v>
      </c>
      <c r="BL22" s="120">
        <v>0</v>
      </c>
      <c r="BM22" s="120">
        <v>0</v>
      </c>
      <c r="BN22" s="120">
        <v>0</v>
      </c>
      <c r="BO22" s="120">
        <v>0</v>
      </c>
      <c r="BP22" s="120">
        <v>0</v>
      </c>
      <c r="BQ22" s="120">
        <v>0</v>
      </c>
      <c r="BR22" s="120">
        <v>0</v>
      </c>
      <c r="BS22" s="120">
        <v>0</v>
      </c>
      <c r="BT22" s="168">
        <f t="shared" si="11"/>
        <v>0</v>
      </c>
      <c r="BU22" s="168">
        <f t="shared" si="12"/>
        <v>0</v>
      </c>
    </row>
    <row r="23" spans="1:73" s="115" customFormat="1" ht="12.75" customHeight="1" hidden="1">
      <c r="A23" s="118">
        <v>15</v>
      </c>
      <c r="B23" s="124" t="s">
        <v>204</v>
      </c>
      <c r="C23" s="58">
        <v>1167.5</v>
      </c>
      <c r="D23" s="58">
        <v>24</v>
      </c>
      <c r="E23" s="58">
        <v>116</v>
      </c>
      <c r="F23" s="120">
        <v>23.6</v>
      </c>
      <c r="G23" s="120">
        <v>23.6</v>
      </c>
      <c r="H23" s="120">
        <v>21.9</v>
      </c>
      <c r="I23" s="120">
        <v>21.9</v>
      </c>
      <c r="J23" s="120">
        <v>14.8</v>
      </c>
      <c r="K23" s="120">
        <v>14.8</v>
      </c>
      <c r="L23" s="120">
        <v>23.4</v>
      </c>
      <c r="M23" s="120">
        <v>23.4</v>
      </c>
      <c r="N23" s="168">
        <f t="shared" si="1"/>
        <v>83.69999999999999</v>
      </c>
      <c r="O23" s="168">
        <f t="shared" si="2"/>
        <v>83.69999999999999</v>
      </c>
      <c r="P23" s="120"/>
      <c r="Q23" s="120"/>
      <c r="R23" s="120"/>
      <c r="S23" s="120"/>
      <c r="T23" s="120"/>
      <c r="U23" s="120"/>
      <c r="V23" s="120"/>
      <c r="W23" s="120"/>
      <c r="X23" s="168">
        <f t="shared" si="3"/>
        <v>0</v>
      </c>
      <c r="Y23" s="168">
        <f t="shared" si="4"/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68">
        <f t="shared" si="5"/>
        <v>0</v>
      </c>
      <c r="AI23" s="168">
        <f t="shared" si="6"/>
        <v>0</v>
      </c>
      <c r="AJ23" s="120">
        <v>7.871</v>
      </c>
      <c r="AK23" s="120">
        <v>7.871</v>
      </c>
      <c r="AL23" s="120">
        <v>1.795</v>
      </c>
      <c r="AM23" s="120">
        <v>1.795</v>
      </c>
      <c r="AN23" s="120">
        <v>0</v>
      </c>
      <c r="AO23" s="120">
        <v>0</v>
      </c>
      <c r="AP23" s="120">
        <v>5.093999999999999</v>
      </c>
      <c r="AQ23" s="120">
        <v>5.093999999999999</v>
      </c>
      <c r="AR23" s="168">
        <f t="shared" si="7"/>
        <v>14.76</v>
      </c>
      <c r="AS23" s="168">
        <f t="shared" si="8"/>
        <v>14.76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1">
        <v>153</v>
      </c>
      <c r="BC23" s="121">
        <v>153</v>
      </c>
      <c r="BD23" s="120">
        <v>259</v>
      </c>
      <c r="BE23" s="120">
        <v>259</v>
      </c>
      <c r="BF23" s="120">
        <v>340</v>
      </c>
      <c r="BG23" s="120">
        <v>340</v>
      </c>
      <c r="BH23" s="120">
        <v>178</v>
      </c>
      <c r="BI23" s="120">
        <v>178</v>
      </c>
      <c r="BJ23" s="168">
        <f t="shared" si="9"/>
        <v>930</v>
      </c>
      <c r="BK23" s="168">
        <f t="shared" si="10"/>
        <v>930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68">
        <f t="shared" si="11"/>
        <v>0</v>
      </c>
      <c r="BU23" s="168">
        <f t="shared" si="12"/>
        <v>0</v>
      </c>
    </row>
    <row r="24" spans="1:73" s="115" customFormat="1" ht="27" customHeight="1" hidden="1">
      <c r="A24" s="118">
        <v>16</v>
      </c>
      <c r="B24" s="119" t="s">
        <v>205</v>
      </c>
      <c r="C24" s="125">
        <v>4240</v>
      </c>
      <c r="D24" s="58">
        <v>57</v>
      </c>
      <c r="E24" s="58">
        <v>294</v>
      </c>
      <c r="F24" s="120">
        <v>36.6</v>
      </c>
      <c r="G24" s="120">
        <v>36.6</v>
      </c>
      <c r="H24" s="120">
        <v>28.400000000000002</v>
      </c>
      <c r="I24" s="120">
        <v>28.400000000000002</v>
      </c>
      <c r="J24" s="120">
        <v>9.2</v>
      </c>
      <c r="K24" s="120">
        <v>9.2</v>
      </c>
      <c r="L24" s="120">
        <v>43.6</v>
      </c>
      <c r="M24" s="120">
        <v>43.6</v>
      </c>
      <c r="N24" s="168">
        <f t="shared" si="1"/>
        <v>117.80000000000001</v>
      </c>
      <c r="O24" s="168">
        <f t="shared" si="2"/>
        <v>117.80000000000001</v>
      </c>
      <c r="P24" s="120">
        <v>352.58000000000004</v>
      </c>
      <c r="Q24" s="120">
        <v>352.58000000000004</v>
      </c>
      <c r="R24" s="120">
        <v>77.37</v>
      </c>
      <c r="S24" s="120">
        <v>77.37</v>
      </c>
      <c r="T24" s="120">
        <v>40.12</v>
      </c>
      <c r="U24" s="120">
        <v>40.12</v>
      </c>
      <c r="V24" s="120">
        <v>280.34000000000003</v>
      </c>
      <c r="W24" s="120">
        <v>280.34000000000003</v>
      </c>
      <c r="X24" s="168">
        <f t="shared" si="3"/>
        <v>750.4100000000001</v>
      </c>
      <c r="Y24" s="168">
        <f t="shared" si="4"/>
        <v>750.4100000000001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68">
        <f t="shared" si="5"/>
        <v>0</v>
      </c>
      <c r="AI24" s="168">
        <f t="shared" si="6"/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68">
        <f t="shared" si="7"/>
        <v>0</v>
      </c>
      <c r="AS24" s="168">
        <f t="shared" si="8"/>
        <v>0</v>
      </c>
      <c r="AT24" s="120"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1">
        <v>366</v>
      </c>
      <c r="BC24" s="121">
        <v>366</v>
      </c>
      <c r="BD24" s="120">
        <v>368</v>
      </c>
      <c r="BE24" s="120">
        <v>368</v>
      </c>
      <c r="BF24" s="120">
        <v>292</v>
      </c>
      <c r="BG24" s="120">
        <v>292</v>
      </c>
      <c r="BH24" s="120">
        <v>344</v>
      </c>
      <c r="BI24" s="120">
        <v>344</v>
      </c>
      <c r="BJ24" s="168">
        <f t="shared" si="9"/>
        <v>1370</v>
      </c>
      <c r="BK24" s="168">
        <f t="shared" si="10"/>
        <v>1370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68">
        <f t="shared" si="11"/>
        <v>0</v>
      </c>
      <c r="BU24" s="168">
        <f t="shared" si="12"/>
        <v>0</v>
      </c>
    </row>
    <row r="25" spans="1:73" s="115" customFormat="1" ht="25.5" customHeight="1" hidden="1">
      <c r="A25" s="118">
        <v>17</v>
      </c>
      <c r="B25" s="119" t="s">
        <v>206</v>
      </c>
      <c r="C25" s="58">
        <v>972.29</v>
      </c>
      <c r="D25" s="123">
        <v>41</v>
      </c>
      <c r="E25" s="123">
        <v>117</v>
      </c>
      <c r="F25" s="120">
        <v>15.2</v>
      </c>
      <c r="G25" s="120">
        <v>15.2</v>
      </c>
      <c r="H25" s="120">
        <v>8.2</v>
      </c>
      <c r="I25" s="120">
        <v>8.2</v>
      </c>
      <c r="J25" s="120">
        <v>4.1000000000000005</v>
      </c>
      <c r="K25" s="120">
        <v>4.1000000000000005</v>
      </c>
      <c r="L25" s="120">
        <v>12.3</v>
      </c>
      <c r="M25" s="120">
        <v>12.3</v>
      </c>
      <c r="N25" s="168">
        <f t="shared" si="1"/>
        <v>39.8</v>
      </c>
      <c r="O25" s="168">
        <f t="shared" si="2"/>
        <v>39.8</v>
      </c>
      <c r="P25" s="120">
        <v>203.27999999999997</v>
      </c>
      <c r="Q25" s="120">
        <v>0</v>
      </c>
      <c r="R25" s="120">
        <v>111.11</v>
      </c>
      <c r="S25" s="120">
        <v>0</v>
      </c>
      <c r="T25" s="120">
        <v>0</v>
      </c>
      <c r="U25" s="120">
        <v>0</v>
      </c>
      <c r="V25" s="120">
        <v>233.59999999999997</v>
      </c>
      <c r="W25" s="120">
        <v>0</v>
      </c>
      <c r="X25" s="168">
        <f t="shared" si="3"/>
        <v>547.99</v>
      </c>
      <c r="Y25" s="168">
        <f t="shared" si="4"/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68">
        <f t="shared" si="5"/>
        <v>0</v>
      </c>
      <c r="AI25" s="168">
        <f t="shared" si="6"/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68">
        <f t="shared" si="7"/>
        <v>0</v>
      </c>
      <c r="AS25" s="168">
        <f t="shared" si="8"/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1">
        <v>505</v>
      </c>
      <c r="BC25" s="121">
        <v>505</v>
      </c>
      <c r="BD25" s="120">
        <v>40</v>
      </c>
      <c r="BE25" s="120">
        <v>40</v>
      </c>
      <c r="BF25" s="120">
        <v>184</v>
      </c>
      <c r="BG25" s="120">
        <v>184</v>
      </c>
      <c r="BH25" s="120">
        <v>369</v>
      </c>
      <c r="BI25" s="120">
        <v>369</v>
      </c>
      <c r="BJ25" s="168">
        <f t="shared" si="9"/>
        <v>1098</v>
      </c>
      <c r="BK25" s="168">
        <f t="shared" si="10"/>
        <v>1098</v>
      </c>
      <c r="BL25" s="120">
        <v>0</v>
      </c>
      <c r="BM25" s="120">
        <v>0</v>
      </c>
      <c r="BN25" s="120">
        <v>0</v>
      </c>
      <c r="BO25" s="120">
        <v>0</v>
      </c>
      <c r="BP25" s="120">
        <v>0</v>
      </c>
      <c r="BQ25" s="120">
        <v>0</v>
      </c>
      <c r="BR25" s="120">
        <v>0</v>
      </c>
      <c r="BS25" s="120">
        <v>0</v>
      </c>
      <c r="BT25" s="168">
        <f t="shared" si="11"/>
        <v>0</v>
      </c>
      <c r="BU25" s="168">
        <f t="shared" si="12"/>
        <v>0</v>
      </c>
    </row>
    <row r="26" spans="1:73" s="115" customFormat="1" ht="12.75" customHeight="1" hidden="1">
      <c r="A26" s="118">
        <v>18</v>
      </c>
      <c r="B26" s="124" t="s">
        <v>207</v>
      </c>
      <c r="C26" s="125">
        <v>1136</v>
      </c>
      <c r="D26" s="58">
        <v>5</v>
      </c>
      <c r="E26" s="123">
        <v>10</v>
      </c>
      <c r="F26" s="120">
        <v>1.9699999999999998</v>
      </c>
      <c r="G26" s="120">
        <v>1.9699999999999998</v>
      </c>
      <c r="H26" s="120">
        <v>0.8999999999999999</v>
      </c>
      <c r="I26" s="120">
        <v>0.8999999999999999</v>
      </c>
      <c r="J26" s="120">
        <v>1.9</v>
      </c>
      <c r="K26" s="120">
        <v>1.9</v>
      </c>
      <c r="L26" s="120">
        <v>6.6</v>
      </c>
      <c r="M26" s="120">
        <v>6.6</v>
      </c>
      <c r="N26" s="168">
        <f t="shared" si="1"/>
        <v>11.37</v>
      </c>
      <c r="O26" s="168">
        <f t="shared" si="2"/>
        <v>11.37</v>
      </c>
      <c r="P26" s="120">
        <v>235.3</v>
      </c>
      <c r="Q26" s="120">
        <v>235.3</v>
      </c>
      <c r="R26" s="120">
        <v>115.6</v>
      </c>
      <c r="S26" s="120">
        <v>115.6</v>
      </c>
      <c r="T26" s="120">
        <v>0</v>
      </c>
      <c r="U26" s="120">
        <v>0</v>
      </c>
      <c r="V26" s="120">
        <v>172.2</v>
      </c>
      <c r="W26" s="120">
        <v>172.2</v>
      </c>
      <c r="X26" s="168">
        <f t="shared" si="3"/>
        <v>523.0999999999999</v>
      </c>
      <c r="Y26" s="168">
        <f t="shared" si="4"/>
        <v>523.0999999999999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68">
        <f t="shared" si="5"/>
        <v>0</v>
      </c>
      <c r="AI26" s="168">
        <f t="shared" si="6"/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68">
        <f t="shared" si="7"/>
        <v>0</v>
      </c>
      <c r="AS26" s="168">
        <f t="shared" si="8"/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1">
        <v>285</v>
      </c>
      <c r="BC26" s="121">
        <v>285</v>
      </c>
      <c r="BD26" s="120">
        <v>10</v>
      </c>
      <c r="BE26" s="120">
        <v>10</v>
      </c>
      <c r="BF26" s="120">
        <v>168</v>
      </c>
      <c r="BG26" s="120">
        <v>168</v>
      </c>
      <c r="BH26" s="120">
        <v>146</v>
      </c>
      <c r="BI26" s="120">
        <v>146</v>
      </c>
      <c r="BJ26" s="168">
        <f t="shared" si="9"/>
        <v>609</v>
      </c>
      <c r="BK26" s="168">
        <f t="shared" si="10"/>
        <v>609</v>
      </c>
      <c r="BL26" s="120">
        <v>0</v>
      </c>
      <c r="BM26" s="120">
        <v>0</v>
      </c>
      <c r="BN26" s="120">
        <v>0</v>
      </c>
      <c r="BO26" s="120">
        <v>0</v>
      </c>
      <c r="BP26" s="120">
        <v>0</v>
      </c>
      <c r="BQ26" s="120">
        <v>0</v>
      </c>
      <c r="BR26" s="120">
        <v>0</v>
      </c>
      <c r="BS26" s="120">
        <v>0</v>
      </c>
      <c r="BT26" s="168">
        <f t="shared" si="11"/>
        <v>0</v>
      </c>
      <c r="BU26" s="168">
        <f t="shared" si="12"/>
        <v>0</v>
      </c>
    </row>
    <row r="27" spans="1:73" s="115" customFormat="1" ht="38.25" customHeight="1" hidden="1">
      <c r="A27" s="118">
        <v>19</v>
      </c>
      <c r="B27" s="119" t="s">
        <v>208</v>
      </c>
      <c r="C27" s="58">
        <v>2279.11</v>
      </c>
      <c r="D27" s="58">
        <v>59</v>
      </c>
      <c r="E27" s="123">
        <v>489</v>
      </c>
      <c r="F27" s="120">
        <v>27.700000000000003</v>
      </c>
      <c r="G27" s="120">
        <v>27.700000000000003</v>
      </c>
      <c r="H27" s="120">
        <v>24.35</v>
      </c>
      <c r="I27" s="120">
        <v>24.35</v>
      </c>
      <c r="J27" s="120">
        <v>17.1</v>
      </c>
      <c r="K27" s="120">
        <v>17.1</v>
      </c>
      <c r="L27" s="120">
        <v>33.2</v>
      </c>
      <c r="M27" s="120">
        <v>33.2</v>
      </c>
      <c r="N27" s="168">
        <f t="shared" si="1"/>
        <v>102.35000000000001</v>
      </c>
      <c r="O27" s="168">
        <f t="shared" si="2"/>
        <v>102.35000000000001</v>
      </c>
      <c r="P27" s="120">
        <v>209.94</v>
      </c>
      <c r="Q27" s="120">
        <v>209.94</v>
      </c>
      <c r="R27" s="120">
        <v>29.63</v>
      </c>
      <c r="S27" s="120">
        <v>29.63</v>
      </c>
      <c r="T27" s="120">
        <v>22.2</v>
      </c>
      <c r="U27" s="120">
        <v>22.2</v>
      </c>
      <c r="V27" s="120">
        <v>164.9</v>
      </c>
      <c r="W27" s="120">
        <v>164.9</v>
      </c>
      <c r="X27" s="168">
        <f t="shared" si="3"/>
        <v>426.66999999999996</v>
      </c>
      <c r="Y27" s="168">
        <f t="shared" si="4"/>
        <v>426.66999999999996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68">
        <f t="shared" si="5"/>
        <v>0</v>
      </c>
      <c r="AI27" s="168">
        <f t="shared" si="6"/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68">
        <f t="shared" si="7"/>
        <v>0</v>
      </c>
      <c r="AS27" s="168">
        <f t="shared" si="8"/>
        <v>0</v>
      </c>
      <c r="AT27" s="120">
        <v>0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0</v>
      </c>
      <c r="BA27" s="120">
        <v>0</v>
      </c>
      <c r="BB27" s="121">
        <v>254</v>
      </c>
      <c r="BC27" s="121">
        <v>254</v>
      </c>
      <c r="BD27" s="120">
        <v>517</v>
      </c>
      <c r="BE27" s="120">
        <v>517</v>
      </c>
      <c r="BF27" s="120">
        <v>184</v>
      </c>
      <c r="BG27" s="120">
        <v>184</v>
      </c>
      <c r="BH27" s="120">
        <v>13.84</v>
      </c>
      <c r="BI27" s="120">
        <v>13.84</v>
      </c>
      <c r="BJ27" s="168">
        <f t="shared" si="9"/>
        <v>968.84</v>
      </c>
      <c r="BK27" s="168">
        <f t="shared" si="10"/>
        <v>968.84</v>
      </c>
      <c r="BL27" s="120">
        <v>0</v>
      </c>
      <c r="BM27" s="120">
        <v>0</v>
      </c>
      <c r="BN27" s="120">
        <v>0</v>
      </c>
      <c r="BO27" s="120">
        <v>0</v>
      </c>
      <c r="BP27" s="120">
        <v>0</v>
      </c>
      <c r="BQ27" s="120">
        <v>0</v>
      </c>
      <c r="BR27" s="120">
        <v>0</v>
      </c>
      <c r="BS27" s="120">
        <v>0</v>
      </c>
      <c r="BT27" s="168">
        <f t="shared" si="11"/>
        <v>0</v>
      </c>
      <c r="BU27" s="168">
        <f t="shared" si="12"/>
        <v>0</v>
      </c>
    </row>
    <row r="28" spans="1:73" s="115" customFormat="1" ht="12.75" customHeight="1" hidden="1">
      <c r="A28" s="118">
        <v>20</v>
      </c>
      <c r="B28" s="17" t="s">
        <v>209</v>
      </c>
      <c r="C28" s="125">
        <v>701.1</v>
      </c>
      <c r="D28" s="58">
        <v>18</v>
      </c>
      <c r="E28" s="123">
        <v>69</v>
      </c>
      <c r="F28" s="120">
        <v>19.97</v>
      </c>
      <c r="G28" s="120">
        <v>19.97</v>
      </c>
      <c r="H28" s="120">
        <v>2.2</v>
      </c>
      <c r="I28" s="120">
        <v>2.2</v>
      </c>
      <c r="J28" s="120">
        <v>2.9</v>
      </c>
      <c r="K28" s="120">
        <v>2.9</v>
      </c>
      <c r="L28" s="120">
        <v>7</v>
      </c>
      <c r="M28" s="120">
        <v>7</v>
      </c>
      <c r="N28" s="168">
        <f t="shared" si="1"/>
        <v>32.06999999999999</v>
      </c>
      <c r="O28" s="168">
        <f t="shared" si="2"/>
        <v>32.06999999999999</v>
      </c>
      <c r="P28" s="120"/>
      <c r="Q28" s="120"/>
      <c r="R28" s="120"/>
      <c r="S28" s="120"/>
      <c r="T28" s="120"/>
      <c r="U28" s="120"/>
      <c r="V28" s="120"/>
      <c r="W28" s="120"/>
      <c r="X28" s="168">
        <f t="shared" si="3"/>
        <v>0</v>
      </c>
      <c r="Y28" s="168">
        <f t="shared" si="4"/>
        <v>0</v>
      </c>
      <c r="Z28" s="120"/>
      <c r="AA28" s="120"/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68">
        <f t="shared" si="5"/>
        <v>0</v>
      </c>
      <c r="AI28" s="168">
        <f t="shared" si="6"/>
        <v>0</v>
      </c>
      <c r="AJ28" s="120">
        <v>12.501500000000002</v>
      </c>
      <c r="AK28" s="120">
        <v>12.501500000000002</v>
      </c>
      <c r="AL28" s="120">
        <v>2.953</v>
      </c>
      <c r="AM28" s="120">
        <v>2.953</v>
      </c>
      <c r="AN28" s="120">
        <v>1.9</v>
      </c>
      <c r="AO28" s="120">
        <v>1.9</v>
      </c>
      <c r="AP28" s="120">
        <v>6.9</v>
      </c>
      <c r="AQ28" s="120">
        <v>6.9</v>
      </c>
      <c r="AR28" s="168">
        <f t="shared" si="7"/>
        <v>24.2545</v>
      </c>
      <c r="AS28" s="168">
        <f t="shared" si="8"/>
        <v>24.2545</v>
      </c>
      <c r="AT28" s="120"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21">
        <v>0</v>
      </c>
      <c r="BC28" s="121">
        <v>0</v>
      </c>
      <c r="BD28" s="120">
        <v>0</v>
      </c>
      <c r="BE28" s="120">
        <v>0</v>
      </c>
      <c r="BF28" s="120">
        <v>0</v>
      </c>
      <c r="BG28" s="120">
        <v>0</v>
      </c>
      <c r="BH28" s="120">
        <v>0</v>
      </c>
      <c r="BI28" s="120">
        <v>0</v>
      </c>
      <c r="BJ28" s="168">
        <f t="shared" si="9"/>
        <v>0</v>
      </c>
      <c r="BK28" s="168">
        <f t="shared" si="10"/>
        <v>0</v>
      </c>
      <c r="BL28" s="120">
        <v>0</v>
      </c>
      <c r="BM28" s="120">
        <v>0</v>
      </c>
      <c r="BN28" s="120">
        <v>0</v>
      </c>
      <c r="BO28" s="120">
        <v>0</v>
      </c>
      <c r="BP28" s="120">
        <v>0</v>
      </c>
      <c r="BQ28" s="120">
        <v>0</v>
      </c>
      <c r="BR28" s="120">
        <v>0</v>
      </c>
      <c r="BS28" s="120">
        <v>0</v>
      </c>
      <c r="BT28" s="168">
        <f t="shared" si="11"/>
        <v>0</v>
      </c>
      <c r="BU28" s="168">
        <f t="shared" si="12"/>
        <v>0</v>
      </c>
    </row>
    <row r="29" spans="1:73" s="115" customFormat="1" ht="25.5" customHeight="1" hidden="1">
      <c r="A29" s="118">
        <v>21</v>
      </c>
      <c r="B29" s="119" t="s">
        <v>210</v>
      </c>
      <c r="C29" s="58">
        <v>1997.8</v>
      </c>
      <c r="D29" s="123">
        <v>33</v>
      </c>
      <c r="E29" s="123">
        <v>118</v>
      </c>
      <c r="F29" s="120">
        <v>12.6</v>
      </c>
      <c r="G29" s="120">
        <v>12.6</v>
      </c>
      <c r="H29" s="120">
        <v>9.665</v>
      </c>
      <c r="I29" s="120">
        <v>9.665</v>
      </c>
      <c r="J29" s="120">
        <v>13.739</v>
      </c>
      <c r="K29" s="120">
        <v>13.739</v>
      </c>
      <c r="L29" s="120">
        <v>51.992999999999995</v>
      </c>
      <c r="M29" s="120">
        <v>51.992999999999995</v>
      </c>
      <c r="N29" s="168">
        <f t="shared" si="1"/>
        <v>87.997</v>
      </c>
      <c r="O29" s="168">
        <f t="shared" si="2"/>
        <v>87.997</v>
      </c>
      <c r="P29" s="120">
        <v>340.54</v>
      </c>
      <c r="Q29" s="120">
        <v>340.54</v>
      </c>
      <c r="R29" s="120">
        <v>96.9</v>
      </c>
      <c r="S29" s="120">
        <v>96.9</v>
      </c>
      <c r="T29" s="120">
        <v>22.35</v>
      </c>
      <c r="U29" s="120">
        <v>22.35</v>
      </c>
      <c r="V29" s="120">
        <v>47.809999999999995</v>
      </c>
      <c r="W29" s="120">
        <v>47.809999999999995</v>
      </c>
      <c r="X29" s="168">
        <f t="shared" si="3"/>
        <v>507.6000000000001</v>
      </c>
      <c r="Y29" s="168">
        <f t="shared" si="4"/>
        <v>507.6000000000001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68">
        <f t="shared" si="5"/>
        <v>0</v>
      </c>
      <c r="AI29" s="168">
        <f t="shared" si="6"/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68">
        <f t="shared" si="7"/>
        <v>0</v>
      </c>
      <c r="AS29" s="168">
        <f t="shared" si="8"/>
        <v>0</v>
      </c>
      <c r="AT29" s="120">
        <v>0</v>
      </c>
      <c r="AU29" s="120">
        <v>0</v>
      </c>
      <c r="AV29" s="120">
        <v>0</v>
      </c>
      <c r="AW29" s="120">
        <v>0</v>
      </c>
      <c r="AX29" s="120">
        <v>0</v>
      </c>
      <c r="AY29" s="120">
        <v>0</v>
      </c>
      <c r="AZ29" s="120">
        <v>0</v>
      </c>
      <c r="BA29" s="120">
        <v>0</v>
      </c>
      <c r="BB29" s="121">
        <v>80</v>
      </c>
      <c r="BC29" s="121">
        <v>80</v>
      </c>
      <c r="BD29" s="120">
        <v>109</v>
      </c>
      <c r="BE29" s="120">
        <v>109</v>
      </c>
      <c r="BF29" s="120">
        <v>62</v>
      </c>
      <c r="BG29" s="120">
        <v>62</v>
      </c>
      <c r="BH29" s="120">
        <v>96</v>
      </c>
      <c r="BI29" s="120">
        <v>96</v>
      </c>
      <c r="BJ29" s="168">
        <f t="shared" si="9"/>
        <v>347</v>
      </c>
      <c r="BK29" s="168">
        <f t="shared" si="10"/>
        <v>347</v>
      </c>
      <c r="BL29" s="120">
        <v>0</v>
      </c>
      <c r="BM29" s="120">
        <v>0</v>
      </c>
      <c r="BN29" s="120">
        <v>0</v>
      </c>
      <c r="BO29" s="120">
        <v>0</v>
      </c>
      <c r="BP29" s="120">
        <v>0</v>
      </c>
      <c r="BQ29" s="120">
        <v>0</v>
      </c>
      <c r="BR29" s="120">
        <v>0</v>
      </c>
      <c r="BS29" s="120">
        <v>0</v>
      </c>
      <c r="BT29" s="168">
        <f t="shared" si="11"/>
        <v>0</v>
      </c>
      <c r="BU29" s="168">
        <f t="shared" si="12"/>
        <v>0</v>
      </c>
    </row>
    <row r="30" spans="1:73" s="115" customFormat="1" ht="12.75" customHeight="1" hidden="1">
      <c r="A30" s="118">
        <v>22</v>
      </c>
      <c r="B30" s="124" t="s">
        <v>211</v>
      </c>
      <c r="C30" s="122">
        <v>201.3</v>
      </c>
      <c r="D30" s="123">
        <v>14</v>
      </c>
      <c r="E30" s="58">
        <v>31</v>
      </c>
      <c r="F30" s="120">
        <v>27.3</v>
      </c>
      <c r="G30" s="120">
        <v>27.3</v>
      </c>
      <c r="H30" s="120">
        <v>19.183</v>
      </c>
      <c r="I30" s="120">
        <v>19.183</v>
      </c>
      <c r="J30" s="120">
        <v>1.7</v>
      </c>
      <c r="K30" s="120">
        <v>1.7</v>
      </c>
      <c r="L30" s="120">
        <v>22.482</v>
      </c>
      <c r="M30" s="120">
        <v>22.482</v>
      </c>
      <c r="N30" s="168">
        <f t="shared" si="1"/>
        <v>70.665</v>
      </c>
      <c r="O30" s="168">
        <f t="shared" si="2"/>
        <v>70.665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68">
        <f t="shared" si="3"/>
        <v>0</v>
      </c>
      <c r="Y30" s="168">
        <f t="shared" si="4"/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68">
        <f t="shared" si="5"/>
        <v>0</v>
      </c>
      <c r="AI30" s="168">
        <f t="shared" si="6"/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68">
        <f t="shared" si="7"/>
        <v>0</v>
      </c>
      <c r="AS30" s="168">
        <f t="shared" si="8"/>
        <v>0</v>
      </c>
      <c r="AT30" s="120"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21">
        <v>95</v>
      </c>
      <c r="BC30" s="121">
        <v>95</v>
      </c>
      <c r="BD30" s="120">
        <v>76</v>
      </c>
      <c r="BE30" s="120">
        <v>76</v>
      </c>
      <c r="BF30" s="120">
        <v>53</v>
      </c>
      <c r="BG30" s="120">
        <v>53</v>
      </c>
      <c r="BH30" s="120">
        <v>79.73</v>
      </c>
      <c r="BI30" s="120">
        <v>79.73</v>
      </c>
      <c r="BJ30" s="168">
        <f t="shared" si="9"/>
        <v>303.73</v>
      </c>
      <c r="BK30" s="168">
        <f t="shared" si="10"/>
        <v>303.73</v>
      </c>
      <c r="BL30" s="120">
        <v>0</v>
      </c>
      <c r="BM30" s="120">
        <v>0</v>
      </c>
      <c r="BN30" s="120">
        <v>0</v>
      </c>
      <c r="BO30" s="120">
        <v>0</v>
      </c>
      <c r="BP30" s="120">
        <v>0</v>
      </c>
      <c r="BQ30" s="120">
        <v>0</v>
      </c>
      <c r="BR30" s="120">
        <v>0</v>
      </c>
      <c r="BS30" s="120">
        <v>0</v>
      </c>
      <c r="BT30" s="168">
        <f t="shared" si="11"/>
        <v>0</v>
      </c>
      <c r="BU30" s="168">
        <f t="shared" si="12"/>
        <v>0</v>
      </c>
    </row>
    <row r="31" spans="1:73" s="115" customFormat="1" ht="12.75" customHeight="1" hidden="1">
      <c r="A31" s="118">
        <v>23</v>
      </c>
      <c r="B31" s="124" t="s">
        <v>212</v>
      </c>
      <c r="C31" s="122">
        <v>778.9</v>
      </c>
      <c r="D31" s="58">
        <v>16</v>
      </c>
      <c r="E31" s="123">
        <v>73</v>
      </c>
      <c r="F31" s="120">
        <v>10.1</v>
      </c>
      <c r="G31" s="120">
        <v>10.1</v>
      </c>
      <c r="H31" s="120">
        <v>7.208</v>
      </c>
      <c r="I31" s="120">
        <v>7.208</v>
      </c>
      <c r="J31" s="120">
        <v>8.442</v>
      </c>
      <c r="K31" s="120">
        <v>8.442</v>
      </c>
      <c r="L31" s="120">
        <v>9.136000000000001</v>
      </c>
      <c r="M31" s="120">
        <v>9.136000000000001</v>
      </c>
      <c r="N31" s="168">
        <f t="shared" si="1"/>
        <v>34.886</v>
      </c>
      <c r="O31" s="168">
        <f t="shared" si="2"/>
        <v>34.886</v>
      </c>
      <c r="P31" s="120">
        <v>125.18</v>
      </c>
      <c r="Q31" s="120">
        <v>125.18</v>
      </c>
      <c r="R31" s="120">
        <v>53.86</v>
      </c>
      <c r="S31" s="120">
        <v>53.86</v>
      </c>
      <c r="T31" s="120">
        <v>11.49</v>
      </c>
      <c r="U31" s="120">
        <v>11.49</v>
      </c>
      <c r="V31" s="120">
        <v>46.21</v>
      </c>
      <c r="W31" s="120">
        <v>46.21</v>
      </c>
      <c r="X31" s="168">
        <f t="shared" si="3"/>
        <v>236.74000000000004</v>
      </c>
      <c r="Y31" s="168">
        <f t="shared" si="4"/>
        <v>236.74000000000004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68">
        <f t="shared" si="5"/>
        <v>0</v>
      </c>
      <c r="AI31" s="168">
        <f t="shared" si="6"/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68">
        <f t="shared" si="7"/>
        <v>0</v>
      </c>
      <c r="AS31" s="168">
        <f t="shared" si="8"/>
        <v>0</v>
      </c>
      <c r="AT31" s="120"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121">
        <v>178</v>
      </c>
      <c r="BC31" s="121">
        <v>178</v>
      </c>
      <c r="BD31" s="120">
        <v>129</v>
      </c>
      <c r="BE31" s="120">
        <v>129</v>
      </c>
      <c r="BF31" s="120">
        <v>181</v>
      </c>
      <c r="BG31" s="120">
        <v>181</v>
      </c>
      <c r="BH31" s="120">
        <v>164</v>
      </c>
      <c r="BI31" s="120">
        <v>164</v>
      </c>
      <c r="BJ31" s="168">
        <f t="shared" si="9"/>
        <v>652</v>
      </c>
      <c r="BK31" s="168">
        <f t="shared" si="10"/>
        <v>652</v>
      </c>
      <c r="BL31" s="120">
        <v>0</v>
      </c>
      <c r="BM31" s="120">
        <v>0</v>
      </c>
      <c r="BN31" s="120">
        <v>0</v>
      </c>
      <c r="BO31" s="120">
        <v>0</v>
      </c>
      <c r="BP31" s="120">
        <v>0</v>
      </c>
      <c r="BQ31" s="120">
        <v>0</v>
      </c>
      <c r="BR31" s="120">
        <v>0</v>
      </c>
      <c r="BS31" s="120">
        <v>0</v>
      </c>
      <c r="BT31" s="168">
        <f t="shared" si="11"/>
        <v>0</v>
      </c>
      <c r="BU31" s="168">
        <f t="shared" si="12"/>
        <v>0</v>
      </c>
    </row>
    <row r="32" spans="1:73" s="115" customFormat="1" ht="25.5" customHeight="1" hidden="1">
      <c r="A32" s="118">
        <v>24</v>
      </c>
      <c r="B32" s="119" t="s">
        <v>213</v>
      </c>
      <c r="C32" s="125">
        <v>526</v>
      </c>
      <c r="D32" s="58">
        <v>18</v>
      </c>
      <c r="E32" s="58">
        <v>41</v>
      </c>
      <c r="F32" s="120">
        <v>53.599999999999994</v>
      </c>
      <c r="G32" s="120">
        <v>53.599999999999994</v>
      </c>
      <c r="H32" s="120">
        <v>13.799999999999999</v>
      </c>
      <c r="I32" s="120">
        <v>13.799999999999999</v>
      </c>
      <c r="J32" s="120">
        <v>6.9</v>
      </c>
      <c r="K32" s="120">
        <v>6.9</v>
      </c>
      <c r="L32" s="120">
        <v>43</v>
      </c>
      <c r="M32" s="120">
        <v>43</v>
      </c>
      <c r="N32" s="168">
        <f t="shared" si="1"/>
        <v>117.3</v>
      </c>
      <c r="O32" s="168">
        <f t="shared" si="2"/>
        <v>117.3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68">
        <f t="shared" si="3"/>
        <v>0</v>
      </c>
      <c r="Y32" s="168">
        <f t="shared" si="4"/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68">
        <f t="shared" si="5"/>
        <v>0</v>
      </c>
      <c r="AI32" s="168">
        <f t="shared" si="6"/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68">
        <f t="shared" si="7"/>
        <v>0</v>
      </c>
      <c r="AS32" s="168">
        <f t="shared" si="8"/>
        <v>0</v>
      </c>
      <c r="AT32" s="120"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0</v>
      </c>
      <c r="BA32" s="120">
        <v>0</v>
      </c>
      <c r="BB32" s="121">
        <v>70.2</v>
      </c>
      <c r="BC32" s="121">
        <v>70.2</v>
      </c>
      <c r="BD32" s="120">
        <v>45.9</v>
      </c>
      <c r="BE32" s="120">
        <v>45.9</v>
      </c>
      <c r="BF32" s="120">
        <v>42</v>
      </c>
      <c r="BG32" s="120">
        <v>42</v>
      </c>
      <c r="BH32" s="120">
        <v>54</v>
      </c>
      <c r="BI32" s="120">
        <v>54</v>
      </c>
      <c r="BJ32" s="168">
        <f t="shared" si="9"/>
        <v>212.1</v>
      </c>
      <c r="BK32" s="168">
        <f t="shared" si="10"/>
        <v>212.1</v>
      </c>
      <c r="BL32" s="120">
        <v>0</v>
      </c>
      <c r="BM32" s="120">
        <v>0</v>
      </c>
      <c r="BN32" s="120">
        <v>0</v>
      </c>
      <c r="BO32" s="120">
        <v>0</v>
      </c>
      <c r="BP32" s="120">
        <v>0</v>
      </c>
      <c r="BQ32" s="120">
        <v>0</v>
      </c>
      <c r="BR32" s="120">
        <v>0</v>
      </c>
      <c r="BS32" s="120">
        <v>0</v>
      </c>
      <c r="BT32" s="168">
        <f t="shared" si="11"/>
        <v>0</v>
      </c>
      <c r="BU32" s="168">
        <f t="shared" si="12"/>
        <v>0</v>
      </c>
    </row>
    <row r="33" spans="1:73" s="115" customFormat="1" ht="12.75" customHeight="1" hidden="1">
      <c r="A33" s="118">
        <v>25</v>
      </c>
      <c r="B33" s="124" t="s">
        <v>214</v>
      </c>
      <c r="C33" s="125">
        <v>308.8</v>
      </c>
      <c r="D33" s="58">
        <v>8</v>
      </c>
      <c r="E33" s="58">
        <v>18</v>
      </c>
      <c r="F33" s="120">
        <v>51.8</v>
      </c>
      <c r="G33" s="120">
        <v>51.8</v>
      </c>
      <c r="H33" s="120">
        <v>14</v>
      </c>
      <c r="I33" s="120">
        <v>14</v>
      </c>
      <c r="J33" s="120">
        <v>7.800000000000001</v>
      </c>
      <c r="K33" s="120">
        <v>7.800000000000001</v>
      </c>
      <c r="L33" s="120">
        <v>38.5</v>
      </c>
      <c r="M33" s="120">
        <v>38.5</v>
      </c>
      <c r="N33" s="168">
        <f t="shared" si="1"/>
        <v>112.1</v>
      </c>
      <c r="O33" s="168">
        <f t="shared" si="2"/>
        <v>112.1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68">
        <f t="shared" si="3"/>
        <v>0</v>
      </c>
      <c r="Y33" s="168">
        <f t="shared" si="4"/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68">
        <f t="shared" si="5"/>
        <v>0</v>
      </c>
      <c r="AI33" s="168">
        <f t="shared" si="6"/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68">
        <f t="shared" si="7"/>
        <v>0</v>
      </c>
      <c r="AS33" s="168">
        <f t="shared" si="8"/>
        <v>0</v>
      </c>
      <c r="AT33" s="120"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121">
        <v>26.6</v>
      </c>
      <c r="BC33" s="121">
        <v>26.6</v>
      </c>
      <c r="BD33" s="120">
        <v>33</v>
      </c>
      <c r="BE33" s="120">
        <v>33</v>
      </c>
      <c r="BF33" s="120">
        <v>29</v>
      </c>
      <c r="BG33" s="120">
        <v>29</v>
      </c>
      <c r="BH33" s="120">
        <v>42</v>
      </c>
      <c r="BI33" s="120">
        <v>42</v>
      </c>
      <c r="BJ33" s="168">
        <f t="shared" si="9"/>
        <v>130.6</v>
      </c>
      <c r="BK33" s="168">
        <f t="shared" si="10"/>
        <v>130.6</v>
      </c>
      <c r="BL33" s="120">
        <v>0</v>
      </c>
      <c r="BM33" s="120">
        <v>0</v>
      </c>
      <c r="BN33" s="120">
        <v>0</v>
      </c>
      <c r="BO33" s="120">
        <v>0</v>
      </c>
      <c r="BP33" s="120">
        <v>0</v>
      </c>
      <c r="BQ33" s="120">
        <v>0</v>
      </c>
      <c r="BR33" s="120">
        <v>0</v>
      </c>
      <c r="BS33" s="120">
        <v>0</v>
      </c>
      <c r="BT33" s="168">
        <f t="shared" si="11"/>
        <v>0</v>
      </c>
      <c r="BU33" s="168">
        <f t="shared" si="12"/>
        <v>0</v>
      </c>
    </row>
    <row r="34" spans="1:73" s="115" customFormat="1" ht="50.25" customHeight="1" hidden="1">
      <c r="A34" s="118">
        <v>26</v>
      </c>
      <c r="B34" s="119" t="s">
        <v>215</v>
      </c>
      <c r="C34" s="126">
        <v>1040.81</v>
      </c>
      <c r="D34" s="123">
        <v>9</v>
      </c>
      <c r="E34" s="123">
        <v>186</v>
      </c>
      <c r="F34" s="120">
        <v>8.100000000000001</v>
      </c>
      <c r="G34" s="120">
        <v>8.100000000000001</v>
      </c>
      <c r="H34" s="120">
        <v>0.9610000000000001</v>
      </c>
      <c r="I34" s="120">
        <v>0.9610000000000001</v>
      </c>
      <c r="J34" s="120">
        <v>1.463</v>
      </c>
      <c r="K34" s="120">
        <v>1.463</v>
      </c>
      <c r="L34" s="120">
        <v>4.3</v>
      </c>
      <c r="M34" s="120">
        <v>4.3</v>
      </c>
      <c r="N34" s="168">
        <f t="shared" si="1"/>
        <v>14.824000000000002</v>
      </c>
      <c r="O34" s="168">
        <f t="shared" si="2"/>
        <v>14.824000000000002</v>
      </c>
      <c r="P34" s="120">
        <v>92.93</v>
      </c>
      <c r="Q34" s="120">
        <v>92.93</v>
      </c>
      <c r="R34" s="120">
        <v>20.25</v>
      </c>
      <c r="S34" s="120">
        <v>20.25</v>
      </c>
      <c r="T34" s="120">
        <v>9.97</v>
      </c>
      <c r="U34" s="120">
        <v>9.97</v>
      </c>
      <c r="V34" s="120">
        <v>80.56</v>
      </c>
      <c r="W34" s="120">
        <v>80.56</v>
      </c>
      <c r="X34" s="168">
        <f t="shared" si="3"/>
        <v>203.71</v>
      </c>
      <c r="Y34" s="168">
        <f t="shared" si="4"/>
        <v>203.71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68">
        <f t="shared" si="5"/>
        <v>0</v>
      </c>
      <c r="AI34" s="168">
        <f t="shared" si="6"/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68">
        <f t="shared" si="7"/>
        <v>0</v>
      </c>
      <c r="AS34" s="168">
        <f t="shared" si="8"/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1">
        <v>72</v>
      </c>
      <c r="BC34" s="121">
        <v>72</v>
      </c>
      <c r="BD34" s="120">
        <v>82</v>
      </c>
      <c r="BE34" s="120">
        <v>82</v>
      </c>
      <c r="BF34" s="120">
        <v>28</v>
      </c>
      <c r="BG34" s="120">
        <v>28</v>
      </c>
      <c r="BH34" s="120">
        <v>75</v>
      </c>
      <c r="BI34" s="120">
        <v>75</v>
      </c>
      <c r="BJ34" s="168">
        <f t="shared" si="9"/>
        <v>257</v>
      </c>
      <c r="BK34" s="168">
        <f t="shared" si="10"/>
        <v>257</v>
      </c>
      <c r="BL34" s="120">
        <v>0</v>
      </c>
      <c r="BM34" s="120">
        <v>0</v>
      </c>
      <c r="BN34" s="120">
        <v>0</v>
      </c>
      <c r="BO34" s="120">
        <v>0</v>
      </c>
      <c r="BP34" s="120">
        <v>0</v>
      </c>
      <c r="BQ34" s="120">
        <v>0</v>
      </c>
      <c r="BR34" s="120">
        <v>0</v>
      </c>
      <c r="BS34" s="120">
        <v>0</v>
      </c>
      <c r="BT34" s="168">
        <f t="shared" si="11"/>
        <v>0</v>
      </c>
      <c r="BU34" s="168">
        <f t="shared" si="12"/>
        <v>0</v>
      </c>
    </row>
    <row r="35" spans="1:73" s="115" customFormat="1" ht="12.75" customHeight="1" hidden="1">
      <c r="A35" s="118">
        <v>27</v>
      </c>
      <c r="B35" s="17" t="s">
        <v>216</v>
      </c>
      <c r="C35" s="58">
        <v>3561.7</v>
      </c>
      <c r="D35" s="123">
        <v>53</v>
      </c>
      <c r="E35" s="123">
        <v>184</v>
      </c>
      <c r="F35" s="120">
        <v>30.6</v>
      </c>
      <c r="G35" s="120">
        <v>30.6</v>
      </c>
      <c r="H35" s="120">
        <v>6.3</v>
      </c>
      <c r="I35" s="120">
        <v>6.3</v>
      </c>
      <c r="J35" s="120">
        <v>8.6</v>
      </c>
      <c r="K35" s="120">
        <v>8.6</v>
      </c>
      <c r="L35" s="120">
        <v>33.300000000000004</v>
      </c>
      <c r="M35" s="120">
        <v>33.300000000000004</v>
      </c>
      <c r="N35" s="168">
        <f t="shared" si="1"/>
        <v>78.80000000000001</v>
      </c>
      <c r="O35" s="168">
        <f t="shared" si="2"/>
        <v>78.80000000000001</v>
      </c>
      <c r="P35" s="120">
        <v>150.18</v>
      </c>
      <c r="Q35" s="120">
        <v>150.18</v>
      </c>
      <c r="R35" s="120">
        <v>29.73</v>
      </c>
      <c r="S35" s="120">
        <v>29.73</v>
      </c>
      <c r="T35" s="120">
        <v>18.05</v>
      </c>
      <c r="U35" s="120">
        <v>18.05</v>
      </c>
      <c r="V35" s="120">
        <v>145.31</v>
      </c>
      <c r="W35" s="120">
        <v>145.31</v>
      </c>
      <c r="X35" s="168">
        <f t="shared" si="3"/>
        <v>343.27</v>
      </c>
      <c r="Y35" s="168">
        <f t="shared" si="4"/>
        <v>343.27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68">
        <f t="shared" si="5"/>
        <v>0</v>
      </c>
      <c r="AI35" s="168">
        <f t="shared" si="6"/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68">
        <f t="shared" si="7"/>
        <v>0</v>
      </c>
      <c r="AS35" s="168">
        <f t="shared" si="8"/>
        <v>0</v>
      </c>
      <c r="AT35" s="120"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121">
        <v>251</v>
      </c>
      <c r="BC35" s="121">
        <v>251</v>
      </c>
      <c r="BD35" s="120">
        <v>493</v>
      </c>
      <c r="BE35" s="120">
        <v>493</v>
      </c>
      <c r="BF35" s="120">
        <v>170</v>
      </c>
      <c r="BG35" s="120">
        <v>170</v>
      </c>
      <c r="BH35" s="120">
        <v>273</v>
      </c>
      <c r="BI35" s="120">
        <v>273</v>
      </c>
      <c r="BJ35" s="168">
        <f t="shared" si="9"/>
        <v>1187</v>
      </c>
      <c r="BK35" s="168">
        <f t="shared" si="10"/>
        <v>1187</v>
      </c>
      <c r="BL35" s="120">
        <v>0</v>
      </c>
      <c r="BM35" s="120">
        <v>0</v>
      </c>
      <c r="BN35" s="120">
        <v>0</v>
      </c>
      <c r="BO35" s="120">
        <v>0</v>
      </c>
      <c r="BP35" s="120">
        <v>0</v>
      </c>
      <c r="BQ35" s="120">
        <v>0</v>
      </c>
      <c r="BR35" s="120">
        <v>0</v>
      </c>
      <c r="BS35" s="120">
        <v>0</v>
      </c>
      <c r="BT35" s="168">
        <f t="shared" si="11"/>
        <v>0</v>
      </c>
      <c r="BU35" s="168">
        <f t="shared" si="12"/>
        <v>0</v>
      </c>
    </row>
    <row r="36" spans="1:73" s="115" customFormat="1" ht="12.75" customHeight="1" hidden="1">
      <c r="A36" s="118">
        <v>28</v>
      </c>
      <c r="B36" s="124" t="s">
        <v>217</v>
      </c>
      <c r="C36" s="58">
        <v>1345.8</v>
      </c>
      <c r="D36" s="58">
        <v>33</v>
      </c>
      <c r="E36" s="58">
        <v>177</v>
      </c>
      <c r="F36" s="120">
        <v>17.6</v>
      </c>
      <c r="G36" s="120">
        <v>17.6</v>
      </c>
      <c r="H36" s="120">
        <v>14.62</v>
      </c>
      <c r="I36" s="120">
        <v>14.62</v>
      </c>
      <c r="J36" s="120">
        <v>11.3</v>
      </c>
      <c r="K36" s="120">
        <v>11.3</v>
      </c>
      <c r="L36" s="120">
        <v>17.9</v>
      </c>
      <c r="M36" s="120">
        <v>17.9</v>
      </c>
      <c r="N36" s="168">
        <f t="shared" si="1"/>
        <v>61.419999999999995</v>
      </c>
      <c r="O36" s="168">
        <f t="shared" si="2"/>
        <v>61.419999999999995</v>
      </c>
      <c r="P36" s="120">
        <v>196</v>
      </c>
      <c r="Q36" s="120">
        <v>196</v>
      </c>
      <c r="R36" s="120">
        <v>49.17</v>
      </c>
      <c r="S36" s="120">
        <v>49.17</v>
      </c>
      <c r="T36" s="120">
        <v>27.81</v>
      </c>
      <c r="U36" s="120">
        <v>27.81</v>
      </c>
      <c r="V36" s="120">
        <v>152.4</v>
      </c>
      <c r="W36" s="120">
        <v>152.4</v>
      </c>
      <c r="X36" s="168">
        <f t="shared" si="3"/>
        <v>425.38</v>
      </c>
      <c r="Y36" s="168">
        <f t="shared" si="4"/>
        <v>425.38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68">
        <f t="shared" si="5"/>
        <v>0</v>
      </c>
      <c r="AI36" s="168">
        <f t="shared" si="6"/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68">
        <f t="shared" si="7"/>
        <v>0</v>
      </c>
      <c r="AS36" s="168">
        <f t="shared" si="8"/>
        <v>0</v>
      </c>
      <c r="AT36" s="120"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v>0</v>
      </c>
      <c r="BA36" s="120">
        <v>0</v>
      </c>
      <c r="BB36" s="121">
        <v>387</v>
      </c>
      <c r="BC36" s="121">
        <v>387</v>
      </c>
      <c r="BD36" s="120">
        <v>440</v>
      </c>
      <c r="BE36" s="120">
        <v>440</v>
      </c>
      <c r="BF36" s="120">
        <v>396</v>
      </c>
      <c r="BG36" s="120">
        <v>396</v>
      </c>
      <c r="BH36" s="120">
        <v>447</v>
      </c>
      <c r="BI36" s="120">
        <v>447</v>
      </c>
      <c r="BJ36" s="168">
        <f t="shared" si="9"/>
        <v>1670</v>
      </c>
      <c r="BK36" s="168">
        <f t="shared" si="10"/>
        <v>1670</v>
      </c>
      <c r="BL36" s="120">
        <v>0</v>
      </c>
      <c r="BM36" s="120">
        <v>0</v>
      </c>
      <c r="BN36" s="120">
        <v>0</v>
      </c>
      <c r="BO36" s="120">
        <v>0</v>
      </c>
      <c r="BP36" s="120">
        <v>0</v>
      </c>
      <c r="BQ36" s="120">
        <v>0</v>
      </c>
      <c r="BR36" s="120">
        <v>0</v>
      </c>
      <c r="BS36" s="120">
        <v>0</v>
      </c>
      <c r="BT36" s="168">
        <f t="shared" si="11"/>
        <v>0</v>
      </c>
      <c r="BU36" s="168">
        <f t="shared" si="12"/>
        <v>0</v>
      </c>
    </row>
    <row r="37" spans="1:73" s="115" customFormat="1" ht="25.5" customHeight="1" hidden="1">
      <c r="A37" s="118">
        <v>29</v>
      </c>
      <c r="B37" s="119" t="s">
        <v>218</v>
      </c>
      <c r="C37" s="122">
        <v>3865.2</v>
      </c>
      <c r="D37" s="123">
        <v>45</v>
      </c>
      <c r="E37" s="123">
        <v>144</v>
      </c>
      <c r="F37" s="120">
        <v>26.78</v>
      </c>
      <c r="G37" s="120">
        <v>26.78</v>
      </c>
      <c r="H37" s="120">
        <v>21.9</v>
      </c>
      <c r="I37" s="120">
        <v>21.9</v>
      </c>
      <c r="J37" s="120">
        <v>11.36</v>
      </c>
      <c r="K37" s="120">
        <v>11.36</v>
      </c>
      <c r="L37" s="120">
        <v>25.92</v>
      </c>
      <c r="M37" s="120">
        <v>25.92</v>
      </c>
      <c r="N37" s="168">
        <f t="shared" si="1"/>
        <v>85.96000000000001</v>
      </c>
      <c r="O37" s="168">
        <f t="shared" si="2"/>
        <v>85.96000000000001</v>
      </c>
      <c r="P37" s="120"/>
      <c r="Q37" s="120"/>
      <c r="R37" s="120"/>
      <c r="S37" s="120"/>
      <c r="T37" s="120"/>
      <c r="U37" s="120"/>
      <c r="V37" s="120"/>
      <c r="W37" s="120"/>
      <c r="X37" s="168">
        <f t="shared" si="3"/>
        <v>0</v>
      </c>
      <c r="Y37" s="168">
        <f t="shared" si="4"/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68">
        <f t="shared" si="5"/>
        <v>0</v>
      </c>
      <c r="AI37" s="168">
        <f t="shared" si="6"/>
        <v>0</v>
      </c>
      <c r="AJ37" s="120">
        <v>29.389999999999997</v>
      </c>
      <c r="AK37" s="120">
        <v>29.389999999999997</v>
      </c>
      <c r="AL37" s="120">
        <v>8.552</v>
      </c>
      <c r="AM37" s="120">
        <v>8.552</v>
      </c>
      <c r="AN37" s="120">
        <v>4.562</v>
      </c>
      <c r="AO37" s="120">
        <v>4.562</v>
      </c>
      <c r="AP37" s="120">
        <v>35.211</v>
      </c>
      <c r="AQ37" s="120">
        <v>35.211</v>
      </c>
      <c r="AR37" s="168">
        <f t="shared" si="7"/>
        <v>77.71499999999999</v>
      </c>
      <c r="AS37" s="168">
        <f t="shared" si="8"/>
        <v>77.71499999999999</v>
      </c>
      <c r="AT37" s="120"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v>0</v>
      </c>
      <c r="BA37" s="120">
        <v>0</v>
      </c>
      <c r="BB37" s="121">
        <v>560</v>
      </c>
      <c r="BC37" s="121">
        <v>560</v>
      </c>
      <c r="BD37" s="120">
        <v>40</v>
      </c>
      <c r="BE37" s="120">
        <v>40</v>
      </c>
      <c r="BF37" s="120">
        <v>100</v>
      </c>
      <c r="BG37" s="120">
        <v>100</v>
      </c>
      <c r="BH37" s="120">
        <v>100</v>
      </c>
      <c r="BI37" s="120">
        <v>100</v>
      </c>
      <c r="BJ37" s="168">
        <f t="shared" si="9"/>
        <v>800</v>
      </c>
      <c r="BK37" s="168">
        <f t="shared" si="10"/>
        <v>800</v>
      </c>
      <c r="BL37" s="120">
        <v>0</v>
      </c>
      <c r="BM37" s="120">
        <v>0</v>
      </c>
      <c r="BN37" s="120">
        <v>0</v>
      </c>
      <c r="BO37" s="120">
        <v>0</v>
      </c>
      <c r="BP37" s="120">
        <v>0</v>
      </c>
      <c r="BQ37" s="120">
        <v>0</v>
      </c>
      <c r="BR37" s="120">
        <v>0</v>
      </c>
      <c r="BS37" s="120">
        <v>0</v>
      </c>
      <c r="BT37" s="168">
        <f t="shared" si="11"/>
        <v>0</v>
      </c>
      <c r="BU37" s="168">
        <f t="shared" si="12"/>
        <v>0</v>
      </c>
    </row>
    <row r="38" spans="1:73" s="115" customFormat="1" ht="12.75" customHeight="1" hidden="1">
      <c r="A38" s="118">
        <v>30</v>
      </c>
      <c r="B38" s="17" t="s">
        <v>219</v>
      </c>
      <c r="C38" s="125">
        <v>531.4</v>
      </c>
      <c r="D38" s="125">
        <v>0</v>
      </c>
      <c r="E38" s="125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68">
        <f t="shared" si="1"/>
        <v>0</v>
      </c>
      <c r="O38" s="168">
        <f t="shared" si="2"/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68">
        <f t="shared" si="3"/>
        <v>0</v>
      </c>
      <c r="Y38" s="168">
        <f t="shared" si="4"/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68">
        <f t="shared" si="5"/>
        <v>0</v>
      </c>
      <c r="AI38" s="168">
        <f t="shared" si="6"/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68">
        <f t="shared" si="7"/>
        <v>0</v>
      </c>
      <c r="AS38" s="168">
        <f t="shared" si="8"/>
        <v>0</v>
      </c>
      <c r="AT38" s="120"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v>0</v>
      </c>
      <c r="BA38" s="120">
        <v>0</v>
      </c>
      <c r="BB38" s="121">
        <v>0</v>
      </c>
      <c r="BC38" s="121">
        <v>0</v>
      </c>
      <c r="BD38" s="120">
        <v>0</v>
      </c>
      <c r="BE38" s="120">
        <v>0</v>
      </c>
      <c r="BF38" s="120">
        <v>0</v>
      </c>
      <c r="BG38" s="120">
        <v>0</v>
      </c>
      <c r="BH38" s="120">
        <v>0</v>
      </c>
      <c r="BI38" s="120">
        <v>0</v>
      </c>
      <c r="BJ38" s="168">
        <f t="shared" si="9"/>
        <v>0</v>
      </c>
      <c r="BK38" s="168">
        <f t="shared" si="10"/>
        <v>0</v>
      </c>
      <c r="BL38" s="120">
        <v>0</v>
      </c>
      <c r="BM38" s="120">
        <v>0</v>
      </c>
      <c r="BN38" s="120">
        <v>0</v>
      </c>
      <c r="BO38" s="120">
        <v>0</v>
      </c>
      <c r="BP38" s="120">
        <v>0</v>
      </c>
      <c r="BQ38" s="120">
        <v>0</v>
      </c>
      <c r="BR38" s="120">
        <v>0</v>
      </c>
      <c r="BS38" s="120">
        <v>0</v>
      </c>
      <c r="BT38" s="168">
        <f t="shared" si="11"/>
        <v>0</v>
      </c>
      <c r="BU38" s="168">
        <f t="shared" si="12"/>
        <v>0</v>
      </c>
    </row>
    <row r="39" spans="1:73" s="115" customFormat="1" ht="45" customHeight="1" hidden="1">
      <c r="A39" s="118">
        <v>31</v>
      </c>
      <c r="B39" s="119" t="s">
        <v>220</v>
      </c>
      <c r="C39" s="122">
        <v>1738.62</v>
      </c>
      <c r="D39" s="123">
        <v>53</v>
      </c>
      <c r="E39" s="125">
        <v>403</v>
      </c>
      <c r="F39" s="120">
        <v>21</v>
      </c>
      <c r="G39" s="120">
        <v>21</v>
      </c>
      <c r="H39" s="120">
        <v>18.7</v>
      </c>
      <c r="I39" s="120">
        <v>18.7</v>
      </c>
      <c r="J39" s="120">
        <v>8.5</v>
      </c>
      <c r="K39" s="120">
        <v>8.5</v>
      </c>
      <c r="L39" s="120">
        <v>23</v>
      </c>
      <c r="M39" s="120">
        <v>23</v>
      </c>
      <c r="N39" s="168">
        <f t="shared" si="1"/>
        <v>71.2</v>
      </c>
      <c r="O39" s="168">
        <f t="shared" si="2"/>
        <v>71.2</v>
      </c>
      <c r="P39" s="120">
        <v>192.979</v>
      </c>
      <c r="Q39" s="120">
        <v>192.979</v>
      </c>
      <c r="R39" s="120">
        <v>57.58</v>
      </c>
      <c r="S39" s="120">
        <v>57.58</v>
      </c>
      <c r="T39" s="120">
        <v>2.781</v>
      </c>
      <c r="U39" s="120">
        <v>2.781</v>
      </c>
      <c r="V39" s="120">
        <v>128.522</v>
      </c>
      <c r="W39" s="120">
        <v>128.522</v>
      </c>
      <c r="X39" s="168">
        <f t="shared" si="3"/>
        <v>381.862</v>
      </c>
      <c r="Y39" s="168">
        <f t="shared" si="4"/>
        <v>381.862</v>
      </c>
      <c r="Z39" s="120">
        <v>172.012</v>
      </c>
      <c r="AA39" s="120">
        <v>172.012</v>
      </c>
      <c r="AB39" s="120">
        <v>187.59300000000002</v>
      </c>
      <c r="AC39" s="120">
        <v>187.59300000000002</v>
      </c>
      <c r="AD39" s="120">
        <v>8.127</v>
      </c>
      <c r="AE39" s="120">
        <v>8.127</v>
      </c>
      <c r="AF39" s="120">
        <v>189.549</v>
      </c>
      <c r="AG39" s="120">
        <v>189.549</v>
      </c>
      <c r="AH39" s="168">
        <f t="shared" si="5"/>
        <v>557.2810000000001</v>
      </c>
      <c r="AI39" s="168">
        <f t="shared" si="6"/>
        <v>557.2810000000001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68">
        <f t="shared" si="7"/>
        <v>0</v>
      </c>
      <c r="AS39" s="168">
        <f t="shared" si="8"/>
        <v>0</v>
      </c>
      <c r="AT39" s="120"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0</v>
      </c>
      <c r="BA39" s="120">
        <v>0</v>
      </c>
      <c r="BB39" s="121">
        <v>290</v>
      </c>
      <c r="BC39" s="121">
        <v>290</v>
      </c>
      <c r="BD39" s="120">
        <v>194</v>
      </c>
      <c r="BE39" s="120">
        <v>194</v>
      </c>
      <c r="BF39" s="120">
        <v>84</v>
      </c>
      <c r="BG39" s="120">
        <v>84</v>
      </c>
      <c r="BH39" s="120">
        <v>184</v>
      </c>
      <c r="BI39" s="120">
        <v>184</v>
      </c>
      <c r="BJ39" s="168">
        <f t="shared" si="9"/>
        <v>752</v>
      </c>
      <c r="BK39" s="168">
        <f t="shared" si="10"/>
        <v>752</v>
      </c>
      <c r="BL39" s="120">
        <v>0</v>
      </c>
      <c r="BM39" s="120">
        <v>0</v>
      </c>
      <c r="BN39" s="120">
        <v>0</v>
      </c>
      <c r="BO39" s="120">
        <v>0</v>
      </c>
      <c r="BP39" s="120">
        <v>0</v>
      </c>
      <c r="BQ39" s="120">
        <v>0</v>
      </c>
      <c r="BR39" s="120">
        <v>0</v>
      </c>
      <c r="BS39" s="120">
        <v>0</v>
      </c>
      <c r="BT39" s="168">
        <f t="shared" si="11"/>
        <v>0</v>
      </c>
      <c r="BU39" s="168">
        <f t="shared" si="12"/>
        <v>0</v>
      </c>
    </row>
    <row r="40" spans="1:73" s="115" customFormat="1" ht="25.5" customHeight="1" hidden="1">
      <c r="A40" s="118">
        <v>32</v>
      </c>
      <c r="B40" s="17" t="s">
        <v>221</v>
      </c>
      <c r="C40" s="122">
        <v>1959.3</v>
      </c>
      <c r="D40" s="123">
        <v>30</v>
      </c>
      <c r="E40" s="123">
        <v>356</v>
      </c>
      <c r="F40" s="120">
        <v>4.9</v>
      </c>
      <c r="G40" s="120">
        <v>4.9</v>
      </c>
      <c r="H40" s="120">
        <v>3.4</v>
      </c>
      <c r="I40" s="120">
        <v>3.4</v>
      </c>
      <c r="J40" s="120">
        <v>1.8</v>
      </c>
      <c r="K40" s="120">
        <v>1.8</v>
      </c>
      <c r="L40" s="120">
        <v>5</v>
      </c>
      <c r="M40" s="120">
        <v>5</v>
      </c>
      <c r="N40" s="168">
        <f t="shared" si="1"/>
        <v>15.100000000000001</v>
      </c>
      <c r="O40" s="168">
        <f t="shared" si="2"/>
        <v>15.100000000000001</v>
      </c>
      <c r="P40" s="120">
        <v>131.946</v>
      </c>
      <c r="Q40" s="120">
        <v>131.946</v>
      </c>
      <c r="R40" s="120">
        <v>30.519</v>
      </c>
      <c r="S40" s="120">
        <v>30.519</v>
      </c>
      <c r="T40" s="120">
        <v>5.94</v>
      </c>
      <c r="U40" s="120">
        <v>5.94</v>
      </c>
      <c r="V40" s="120">
        <v>86.006</v>
      </c>
      <c r="W40" s="120">
        <v>86.006</v>
      </c>
      <c r="X40" s="168">
        <f t="shared" si="3"/>
        <v>254.411</v>
      </c>
      <c r="Y40" s="168">
        <f t="shared" si="4"/>
        <v>254.411</v>
      </c>
      <c r="Z40" s="120">
        <v>14</v>
      </c>
      <c r="AA40" s="120">
        <v>14</v>
      </c>
      <c r="AB40" s="120">
        <v>34</v>
      </c>
      <c r="AC40" s="120">
        <v>34</v>
      </c>
      <c r="AD40" s="120">
        <v>2.484</v>
      </c>
      <c r="AE40" s="120">
        <v>2.484</v>
      </c>
      <c r="AF40" s="120">
        <v>21</v>
      </c>
      <c r="AG40" s="120">
        <v>21</v>
      </c>
      <c r="AH40" s="168">
        <f t="shared" si="5"/>
        <v>71.48400000000001</v>
      </c>
      <c r="AI40" s="168">
        <f t="shared" si="6"/>
        <v>71.48400000000001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68">
        <f t="shared" si="7"/>
        <v>0</v>
      </c>
      <c r="AS40" s="168">
        <f t="shared" si="8"/>
        <v>0</v>
      </c>
      <c r="AT40" s="120"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1">
        <v>129</v>
      </c>
      <c r="BC40" s="121">
        <v>129</v>
      </c>
      <c r="BD40" s="120">
        <v>96</v>
      </c>
      <c r="BE40" s="120">
        <v>96</v>
      </c>
      <c r="BF40" s="120">
        <v>112</v>
      </c>
      <c r="BG40" s="120">
        <v>112</v>
      </c>
      <c r="BH40" s="120">
        <v>114</v>
      </c>
      <c r="BI40" s="120">
        <v>114</v>
      </c>
      <c r="BJ40" s="168">
        <f t="shared" si="9"/>
        <v>451</v>
      </c>
      <c r="BK40" s="168">
        <f t="shared" si="10"/>
        <v>451</v>
      </c>
      <c r="BL40" s="120">
        <v>0</v>
      </c>
      <c r="BM40" s="120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68">
        <f t="shared" si="11"/>
        <v>0</v>
      </c>
      <c r="BU40" s="168">
        <f t="shared" si="12"/>
        <v>0</v>
      </c>
    </row>
    <row r="41" spans="1:73" s="115" customFormat="1" ht="12.75" customHeight="1" hidden="1">
      <c r="A41" s="118">
        <v>33</v>
      </c>
      <c r="B41" s="124" t="s">
        <v>222</v>
      </c>
      <c r="C41" s="58">
        <v>1278.3</v>
      </c>
      <c r="D41" s="58">
        <v>36</v>
      </c>
      <c r="E41" s="58">
        <v>167</v>
      </c>
      <c r="F41" s="120">
        <v>13</v>
      </c>
      <c r="G41" s="120">
        <v>13</v>
      </c>
      <c r="H41" s="120">
        <v>12.4</v>
      </c>
      <c r="I41" s="120">
        <v>12.4</v>
      </c>
      <c r="J41" s="120">
        <v>10.4</v>
      </c>
      <c r="K41" s="120">
        <v>10.4</v>
      </c>
      <c r="L41" s="120">
        <v>13.399999999999999</v>
      </c>
      <c r="M41" s="120">
        <v>13.399999999999999</v>
      </c>
      <c r="N41" s="168">
        <f t="shared" si="1"/>
        <v>49.199999999999996</v>
      </c>
      <c r="O41" s="168">
        <f t="shared" si="2"/>
        <v>49.199999999999996</v>
      </c>
      <c r="P41" s="120">
        <v>173.082</v>
      </c>
      <c r="Q41" s="120">
        <v>173.082</v>
      </c>
      <c r="R41" s="120">
        <v>46.194</v>
      </c>
      <c r="S41" s="120">
        <v>46.194</v>
      </c>
      <c r="T41" s="120">
        <v>6.243</v>
      </c>
      <c r="U41" s="120">
        <v>6.243</v>
      </c>
      <c r="V41" s="120">
        <v>102.93200000000002</v>
      </c>
      <c r="W41" s="120">
        <v>102.93200000000002</v>
      </c>
      <c r="X41" s="168">
        <f t="shared" si="3"/>
        <v>328.451</v>
      </c>
      <c r="Y41" s="168">
        <f t="shared" si="4"/>
        <v>328.451</v>
      </c>
      <c r="Z41" s="120">
        <v>375.91499999999996</v>
      </c>
      <c r="AA41" s="120">
        <v>375.91499999999996</v>
      </c>
      <c r="AB41" s="120">
        <v>358.246</v>
      </c>
      <c r="AC41" s="120">
        <v>358.246</v>
      </c>
      <c r="AD41" s="120">
        <v>79.059</v>
      </c>
      <c r="AE41" s="120">
        <v>79.059</v>
      </c>
      <c r="AF41" s="120">
        <v>167.305</v>
      </c>
      <c r="AG41" s="120">
        <v>167.305</v>
      </c>
      <c r="AH41" s="168">
        <f t="shared" si="5"/>
        <v>980.5249999999999</v>
      </c>
      <c r="AI41" s="168">
        <f t="shared" si="6"/>
        <v>980.5249999999999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68">
        <f t="shared" si="7"/>
        <v>0</v>
      </c>
      <c r="AS41" s="168">
        <f t="shared" si="8"/>
        <v>0</v>
      </c>
      <c r="AT41" s="120">
        <v>0</v>
      </c>
      <c r="AU41" s="120">
        <v>0</v>
      </c>
      <c r="AV41" s="120">
        <v>0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1">
        <v>306</v>
      </c>
      <c r="BC41" s="121">
        <v>306</v>
      </c>
      <c r="BD41" s="120">
        <v>345</v>
      </c>
      <c r="BE41" s="120">
        <v>345</v>
      </c>
      <c r="BF41" s="120">
        <v>461</v>
      </c>
      <c r="BG41" s="120">
        <v>461</v>
      </c>
      <c r="BH41" s="120">
        <v>296</v>
      </c>
      <c r="BI41" s="120">
        <v>296</v>
      </c>
      <c r="BJ41" s="168">
        <f t="shared" si="9"/>
        <v>1408</v>
      </c>
      <c r="BK41" s="168">
        <f t="shared" si="10"/>
        <v>1408</v>
      </c>
      <c r="BL41" s="120">
        <v>0</v>
      </c>
      <c r="BM41" s="120">
        <v>0</v>
      </c>
      <c r="BN41" s="120">
        <v>0</v>
      </c>
      <c r="BO41" s="120">
        <v>0</v>
      </c>
      <c r="BP41" s="120">
        <v>0</v>
      </c>
      <c r="BQ41" s="120">
        <v>0</v>
      </c>
      <c r="BR41" s="120">
        <v>0</v>
      </c>
      <c r="BS41" s="120">
        <v>0</v>
      </c>
      <c r="BT41" s="168">
        <f t="shared" si="11"/>
        <v>0</v>
      </c>
      <c r="BU41" s="168">
        <f t="shared" si="12"/>
        <v>0</v>
      </c>
    </row>
    <row r="42" spans="1:73" s="115" customFormat="1" ht="12.75" customHeight="1" hidden="1">
      <c r="A42" s="118">
        <v>34</v>
      </c>
      <c r="B42" s="124" t="s">
        <v>223</v>
      </c>
      <c r="C42" s="58">
        <v>249.17</v>
      </c>
      <c r="D42" s="58">
        <v>12</v>
      </c>
      <c r="E42" s="58">
        <v>49</v>
      </c>
      <c r="F42" s="120">
        <v>30.9</v>
      </c>
      <c r="G42" s="120">
        <v>30.9</v>
      </c>
      <c r="H42" s="120">
        <v>14.399999999999999</v>
      </c>
      <c r="I42" s="120">
        <v>14.399999999999999</v>
      </c>
      <c r="J42" s="120">
        <v>5.1</v>
      </c>
      <c r="K42" s="120">
        <v>5.1</v>
      </c>
      <c r="L42" s="120">
        <v>28.299999999999997</v>
      </c>
      <c r="M42" s="120">
        <v>28.299999999999997</v>
      </c>
      <c r="N42" s="168">
        <f t="shared" si="1"/>
        <v>78.69999999999999</v>
      </c>
      <c r="O42" s="168">
        <f t="shared" si="2"/>
        <v>78.69999999999999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68">
        <f t="shared" si="3"/>
        <v>0</v>
      </c>
      <c r="Y42" s="168">
        <f t="shared" si="4"/>
        <v>0</v>
      </c>
      <c r="Z42" s="120">
        <v>0</v>
      </c>
      <c r="AA42" s="120">
        <v>0</v>
      </c>
      <c r="AB42" s="120"/>
      <c r="AC42" s="120"/>
      <c r="AD42" s="120"/>
      <c r="AE42" s="120"/>
      <c r="AF42" s="120">
        <v>0</v>
      </c>
      <c r="AG42" s="120">
        <v>0</v>
      </c>
      <c r="AH42" s="168">
        <f t="shared" si="5"/>
        <v>0</v>
      </c>
      <c r="AI42" s="168">
        <f t="shared" si="6"/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68">
        <f t="shared" si="7"/>
        <v>0</v>
      </c>
      <c r="AS42" s="168">
        <f t="shared" si="8"/>
        <v>0</v>
      </c>
      <c r="AT42" s="120">
        <v>0</v>
      </c>
      <c r="AU42" s="120">
        <v>0</v>
      </c>
      <c r="AV42" s="120">
        <v>0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1">
        <v>168</v>
      </c>
      <c r="BC42" s="121">
        <v>168</v>
      </c>
      <c r="BD42" s="120">
        <v>116</v>
      </c>
      <c r="BE42" s="120">
        <v>116</v>
      </c>
      <c r="BF42" s="120">
        <v>56</v>
      </c>
      <c r="BG42" s="120">
        <v>56</v>
      </c>
      <c r="BH42" s="120">
        <v>157</v>
      </c>
      <c r="BI42" s="120">
        <v>157</v>
      </c>
      <c r="BJ42" s="168">
        <f t="shared" si="9"/>
        <v>497</v>
      </c>
      <c r="BK42" s="168">
        <f t="shared" si="10"/>
        <v>497</v>
      </c>
      <c r="BL42" s="120">
        <v>0</v>
      </c>
      <c r="BM42" s="120">
        <v>0</v>
      </c>
      <c r="BN42" s="120">
        <v>0</v>
      </c>
      <c r="BO42" s="120">
        <v>0</v>
      </c>
      <c r="BP42" s="120">
        <v>0</v>
      </c>
      <c r="BQ42" s="120">
        <v>0</v>
      </c>
      <c r="BR42" s="120">
        <v>0</v>
      </c>
      <c r="BS42" s="120">
        <v>0</v>
      </c>
      <c r="BT42" s="168">
        <f t="shared" si="11"/>
        <v>0</v>
      </c>
      <c r="BU42" s="168">
        <f t="shared" si="12"/>
        <v>0</v>
      </c>
    </row>
    <row r="43" spans="1:73" s="115" customFormat="1" ht="12.75" customHeight="1" hidden="1">
      <c r="A43" s="118">
        <v>35</v>
      </c>
      <c r="B43" s="124" t="s">
        <v>224</v>
      </c>
      <c r="C43" s="58">
        <v>2823</v>
      </c>
      <c r="D43" s="58">
        <v>2</v>
      </c>
      <c r="E43" s="58">
        <v>15</v>
      </c>
      <c r="F43" s="120">
        <v>0.13</v>
      </c>
      <c r="G43" s="120">
        <v>0.13</v>
      </c>
      <c r="H43" s="120">
        <v>0.1</v>
      </c>
      <c r="I43" s="120">
        <v>0.1</v>
      </c>
      <c r="J43" s="120">
        <v>1</v>
      </c>
      <c r="K43" s="120">
        <v>1</v>
      </c>
      <c r="L43" s="120">
        <v>0.2</v>
      </c>
      <c r="M43" s="120">
        <v>0.2</v>
      </c>
      <c r="N43" s="168">
        <f t="shared" si="1"/>
        <v>1.43</v>
      </c>
      <c r="O43" s="168">
        <f t="shared" si="2"/>
        <v>1.43</v>
      </c>
      <c r="P43" s="120">
        <v>5.457</v>
      </c>
      <c r="Q43" s="120">
        <v>5.457</v>
      </c>
      <c r="R43" s="120">
        <v>3.638</v>
      </c>
      <c r="S43" s="120">
        <v>3.638</v>
      </c>
      <c r="T43" s="120">
        <v>0.91</v>
      </c>
      <c r="U43" s="120">
        <v>0.91</v>
      </c>
      <c r="V43" s="120">
        <v>5.457</v>
      </c>
      <c r="W43" s="120">
        <v>5.457</v>
      </c>
      <c r="X43" s="168">
        <f t="shared" si="3"/>
        <v>15.462</v>
      </c>
      <c r="Y43" s="168">
        <f t="shared" si="4"/>
        <v>15.462</v>
      </c>
      <c r="Z43" s="120">
        <v>15</v>
      </c>
      <c r="AA43" s="120">
        <v>15</v>
      </c>
      <c r="AB43" s="120">
        <v>10.5</v>
      </c>
      <c r="AC43" s="120">
        <v>10.5</v>
      </c>
      <c r="AD43" s="120">
        <v>0</v>
      </c>
      <c r="AE43" s="120">
        <v>0</v>
      </c>
      <c r="AF43" s="120">
        <v>7.5</v>
      </c>
      <c r="AG43" s="120">
        <v>7.5</v>
      </c>
      <c r="AH43" s="168">
        <f t="shared" si="5"/>
        <v>33</v>
      </c>
      <c r="AI43" s="168">
        <f t="shared" si="6"/>
        <v>33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68">
        <f t="shared" si="7"/>
        <v>0</v>
      </c>
      <c r="AS43" s="168">
        <f t="shared" si="8"/>
        <v>0</v>
      </c>
      <c r="AT43" s="120">
        <v>0</v>
      </c>
      <c r="AU43" s="120">
        <v>0</v>
      </c>
      <c r="AV43" s="120">
        <v>0</v>
      </c>
      <c r="AW43" s="120">
        <v>0</v>
      </c>
      <c r="AX43" s="120">
        <v>0</v>
      </c>
      <c r="AY43" s="120">
        <v>0</v>
      </c>
      <c r="AZ43" s="120">
        <v>0</v>
      </c>
      <c r="BA43" s="120">
        <v>0</v>
      </c>
      <c r="BB43" s="121">
        <v>11</v>
      </c>
      <c r="BC43" s="121">
        <v>11</v>
      </c>
      <c r="BD43" s="120">
        <v>10</v>
      </c>
      <c r="BE43" s="120">
        <v>10</v>
      </c>
      <c r="BF43" s="120">
        <v>2</v>
      </c>
      <c r="BG43" s="120">
        <v>2</v>
      </c>
      <c r="BH43" s="120">
        <v>13</v>
      </c>
      <c r="BI43" s="120">
        <v>13</v>
      </c>
      <c r="BJ43" s="168">
        <f t="shared" si="9"/>
        <v>36</v>
      </c>
      <c r="BK43" s="168">
        <f t="shared" si="10"/>
        <v>36</v>
      </c>
      <c r="BL43" s="120">
        <v>0</v>
      </c>
      <c r="BM43" s="120">
        <v>0</v>
      </c>
      <c r="BN43" s="120">
        <v>0</v>
      </c>
      <c r="BO43" s="120">
        <v>0</v>
      </c>
      <c r="BP43" s="120">
        <v>0</v>
      </c>
      <c r="BQ43" s="120">
        <v>0</v>
      </c>
      <c r="BR43" s="120">
        <v>0</v>
      </c>
      <c r="BS43" s="120">
        <v>0</v>
      </c>
      <c r="BT43" s="168">
        <f t="shared" si="11"/>
        <v>0</v>
      </c>
      <c r="BU43" s="168">
        <f t="shared" si="12"/>
        <v>0</v>
      </c>
    </row>
    <row r="44" spans="1:73" s="115" customFormat="1" ht="12.75" customHeight="1" hidden="1">
      <c r="A44" s="118">
        <v>36</v>
      </c>
      <c r="B44" s="124" t="s">
        <v>225</v>
      </c>
      <c r="C44" s="58">
        <v>2823</v>
      </c>
      <c r="D44" s="58">
        <v>2</v>
      </c>
      <c r="E44" s="58">
        <v>15</v>
      </c>
      <c r="F44" s="120">
        <v>0.25</v>
      </c>
      <c r="G44" s="120">
        <v>0.25</v>
      </c>
      <c r="H44" s="120">
        <v>0.2</v>
      </c>
      <c r="I44" s="120">
        <v>0.2</v>
      </c>
      <c r="J44" s="120">
        <v>0.1</v>
      </c>
      <c r="K44" s="120">
        <v>0.1</v>
      </c>
      <c r="L44" s="120">
        <v>0.2</v>
      </c>
      <c r="M44" s="120">
        <v>0.2</v>
      </c>
      <c r="N44" s="168">
        <f t="shared" si="1"/>
        <v>0.75</v>
      </c>
      <c r="O44" s="168">
        <f t="shared" si="2"/>
        <v>0.75</v>
      </c>
      <c r="P44" s="120">
        <v>5.457</v>
      </c>
      <c r="Q44" s="120">
        <v>5.457</v>
      </c>
      <c r="R44" s="120">
        <v>3.638</v>
      </c>
      <c r="S44" s="120">
        <v>3.638</v>
      </c>
      <c r="T44" s="120">
        <v>0.9</v>
      </c>
      <c r="U44" s="120">
        <v>0.9</v>
      </c>
      <c r="V44" s="120">
        <v>5.457</v>
      </c>
      <c r="W44" s="120">
        <v>5.457</v>
      </c>
      <c r="X44" s="168">
        <f t="shared" si="3"/>
        <v>15.451999999999998</v>
      </c>
      <c r="Y44" s="168">
        <f t="shared" si="4"/>
        <v>15.451999999999998</v>
      </c>
      <c r="Z44" s="120">
        <v>4</v>
      </c>
      <c r="AA44" s="120">
        <v>4</v>
      </c>
      <c r="AB44" s="120">
        <v>10.5</v>
      </c>
      <c r="AC44" s="120">
        <v>10.5</v>
      </c>
      <c r="AD44" s="120">
        <v>0</v>
      </c>
      <c r="AE44" s="120">
        <v>0</v>
      </c>
      <c r="AF44" s="120">
        <v>7.5</v>
      </c>
      <c r="AG44" s="120">
        <v>7.5</v>
      </c>
      <c r="AH44" s="168">
        <f t="shared" si="5"/>
        <v>22</v>
      </c>
      <c r="AI44" s="168">
        <f t="shared" si="6"/>
        <v>22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68">
        <f t="shared" si="7"/>
        <v>0</v>
      </c>
      <c r="AS44" s="168">
        <f t="shared" si="8"/>
        <v>0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1">
        <v>26</v>
      </c>
      <c r="BC44" s="121">
        <v>26</v>
      </c>
      <c r="BD44" s="120">
        <v>11</v>
      </c>
      <c r="BE44" s="120">
        <v>11</v>
      </c>
      <c r="BF44" s="120">
        <v>9</v>
      </c>
      <c r="BG44" s="120">
        <v>9</v>
      </c>
      <c r="BH44" s="120">
        <v>18</v>
      </c>
      <c r="BI44" s="120">
        <v>18</v>
      </c>
      <c r="BJ44" s="168">
        <f t="shared" si="9"/>
        <v>64</v>
      </c>
      <c r="BK44" s="168">
        <f t="shared" si="10"/>
        <v>64</v>
      </c>
      <c r="BL44" s="120">
        <v>0</v>
      </c>
      <c r="BM44" s="120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68">
        <f t="shared" si="11"/>
        <v>0</v>
      </c>
      <c r="BU44" s="168">
        <f t="shared" si="12"/>
        <v>0</v>
      </c>
    </row>
    <row r="45" spans="1:73" s="115" customFormat="1" ht="25.5" customHeight="1" hidden="1">
      <c r="A45" s="118">
        <v>37</v>
      </c>
      <c r="B45" s="119" t="s">
        <v>226</v>
      </c>
      <c r="C45" s="58">
        <v>1939.9</v>
      </c>
      <c r="D45" s="123">
        <v>64</v>
      </c>
      <c r="E45" s="123">
        <v>513</v>
      </c>
      <c r="F45" s="120">
        <v>22.3</v>
      </c>
      <c r="G45" s="120">
        <v>22.3</v>
      </c>
      <c r="H45" s="120">
        <v>18.1</v>
      </c>
      <c r="I45" s="120">
        <v>18.1</v>
      </c>
      <c r="J45" s="120">
        <v>13.7</v>
      </c>
      <c r="K45" s="120">
        <v>13.7</v>
      </c>
      <c r="L45" s="120">
        <v>26.1</v>
      </c>
      <c r="M45" s="120">
        <v>26.1</v>
      </c>
      <c r="N45" s="168">
        <f t="shared" si="1"/>
        <v>80.20000000000002</v>
      </c>
      <c r="O45" s="168">
        <f t="shared" si="2"/>
        <v>80.20000000000002</v>
      </c>
      <c r="P45" s="120">
        <v>308.122</v>
      </c>
      <c r="Q45" s="120">
        <v>308.122</v>
      </c>
      <c r="R45" s="120">
        <v>60.82</v>
      </c>
      <c r="S45" s="120">
        <v>60.82</v>
      </c>
      <c r="T45" s="120">
        <v>107.19300000000001</v>
      </c>
      <c r="U45" s="120">
        <v>107.19300000000001</v>
      </c>
      <c r="V45" s="120">
        <v>389.521</v>
      </c>
      <c r="W45" s="120">
        <v>389.521</v>
      </c>
      <c r="X45" s="168">
        <f t="shared" si="3"/>
        <v>865.656</v>
      </c>
      <c r="Y45" s="168">
        <f t="shared" si="4"/>
        <v>865.656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68">
        <f t="shared" si="5"/>
        <v>0</v>
      </c>
      <c r="AI45" s="168">
        <f t="shared" si="6"/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68">
        <f t="shared" si="7"/>
        <v>0</v>
      </c>
      <c r="AS45" s="168">
        <f t="shared" si="8"/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1">
        <v>340</v>
      </c>
      <c r="BC45" s="121">
        <v>340</v>
      </c>
      <c r="BD45" s="120">
        <v>318</v>
      </c>
      <c r="BE45" s="120">
        <v>318</v>
      </c>
      <c r="BF45" s="120">
        <v>131</v>
      </c>
      <c r="BG45" s="120">
        <v>131</v>
      </c>
      <c r="BH45" s="120">
        <v>295</v>
      </c>
      <c r="BI45" s="120">
        <v>295</v>
      </c>
      <c r="BJ45" s="168">
        <f t="shared" si="9"/>
        <v>1084</v>
      </c>
      <c r="BK45" s="168">
        <f t="shared" si="10"/>
        <v>1084</v>
      </c>
      <c r="BL45" s="120">
        <v>0</v>
      </c>
      <c r="BM45" s="120">
        <v>0</v>
      </c>
      <c r="BN45" s="120">
        <v>0</v>
      </c>
      <c r="BO45" s="120">
        <v>0</v>
      </c>
      <c r="BP45" s="120">
        <v>0</v>
      </c>
      <c r="BQ45" s="120">
        <v>0</v>
      </c>
      <c r="BR45" s="120">
        <v>0</v>
      </c>
      <c r="BS45" s="120">
        <v>0</v>
      </c>
      <c r="BT45" s="168">
        <f t="shared" si="11"/>
        <v>0</v>
      </c>
      <c r="BU45" s="168">
        <f t="shared" si="12"/>
        <v>0</v>
      </c>
    </row>
    <row r="46" spans="1:73" s="115" customFormat="1" ht="25.5" customHeight="1" hidden="1">
      <c r="A46" s="118">
        <v>38</v>
      </c>
      <c r="B46" s="127" t="s">
        <v>227</v>
      </c>
      <c r="C46" s="122">
        <v>3523.4</v>
      </c>
      <c r="D46" s="58">
        <v>33</v>
      </c>
      <c r="E46" s="58">
        <v>262</v>
      </c>
      <c r="F46" s="120">
        <v>41.900000000000006</v>
      </c>
      <c r="G46" s="120">
        <v>41.900000000000006</v>
      </c>
      <c r="H46" s="120">
        <v>29.400000000000002</v>
      </c>
      <c r="I46" s="120">
        <v>29.400000000000002</v>
      </c>
      <c r="J46" s="120">
        <v>10.4</v>
      </c>
      <c r="K46" s="120">
        <v>10.4</v>
      </c>
      <c r="L46" s="120">
        <v>30.500000000000004</v>
      </c>
      <c r="M46" s="120">
        <v>30.500000000000004</v>
      </c>
      <c r="N46" s="168">
        <f t="shared" si="1"/>
        <v>112.20000000000002</v>
      </c>
      <c r="O46" s="168">
        <f t="shared" si="2"/>
        <v>112.20000000000002</v>
      </c>
      <c r="P46" s="120"/>
      <c r="Q46" s="120"/>
      <c r="R46" s="120"/>
      <c r="S46" s="120"/>
      <c r="T46" s="120"/>
      <c r="U46" s="120"/>
      <c r="V46" s="120"/>
      <c r="W46" s="120"/>
      <c r="X46" s="168">
        <f t="shared" si="3"/>
        <v>0</v>
      </c>
      <c r="Y46" s="168">
        <f t="shared" si="4"/>
        <v>0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68">
        <f t="shared" si="5"/>
        <v>0</v>
      </c>
      <c r="AI46" s="168">
        <f t="shared" si="6"/>
        <v>0</v>
      </c>
      <c r="AJ46" s="120">
        <v>30.800000000000004</v>
      </c>
      <c r="AK46" s="120">
        <v>30.800000000000004</v>
      </c>
      <c r="AL46" s="120">
        <v>17</v>
      </c>
      <c r="AM46" s="120">
        <v>17</v>
      </c>
      <c r="AN46" s="120">
        <v>0</v>
      </c>
      <c r="AO46" s="120">
        <v>0</v>
      </c>
      <c r="AP46" s="120">
        <v>15.9</v>
      </c>
      <c r="AQ46" s="120">
        <v>15.9</v>
      </c>
      <c r="AR46" s="168">
        <f t="shared" si="7"/>
        <v>63.7</v>
      </c>
      <c r="AS46" s="168">
        <f t="shared" si="8"/>
        <v>63.7</v>
      </c>
      <c r="AT46" s="120">
        <v>0</v>
      </c>
      <c r="AU46" s="120">
        <v>0</v>
      </c>
      <c r="AV46" s="120">
        <v>0</v>
      </c>
      <c r="AW46" s="120">
        <v>0</v>
      </c>
      <c r="AX46" s="120">
        <v>0</v>
      </c>
      <c r="AY46" s="120">
        <v>0</v>
      </c>
      <c r="AZ46" s="120">
        <v>0</v>
      </c>
      <c r="BA46" s="120">
        <v>0</v>
      </c>
      <c r="BB46" s="121">
        <v>304</v>
      </c>
      <c r="BC46" s="121">
        <v>304</v>
      </c>
      <c r="BD46" s="120">
        <v>252</v>
      </c>
      <c r="BE46" s="120">
        <v>252</v>
      </c>
      <c r="BF46" s="120">
        <v>53</v>
      </c>
      <c r="BG46" s="120">
        <v>53</v>
      </c>
      <c r="BH46" s="120">
        <v>243</v>
      </c>
      <c r="BI46" s="120">
        <v>243</v>
      </c>
      <c r="BJ46" s="168">
        <f t="shared" si="9"/>
        <v>852</v>
      </c>
      <c r="BK46" s="168">
        <f t="shared" si="10"/>
        <v>852</v>
      </c>
      <c r="BL46" s="120">
        <v>0</v>
      </c>
      <c r="BM46" s="120">
        <v>0</v>
      </c>
      <c r="BN46" s="120">
        <v>0</v>
      </c>
      <c r="BO46" s="120">
        <v>0</v>
      </c>
      <c r="BP46" s="120">
        <v>0</v>
      </c>
      <c r="BQ46" s="120">
        <v>0</v>
      </c>
      <c r="BR46" s="120">
        <v>0</v>
      </c>
      <c r="BS46" s="120">
        <v>0</v>
      </c>
      <c r="BT46" s="168">
        <f t="shared" si="11"/>
        <v>0</v>
      </c>
      <c r="BU46" s="168">
        <f t="shared" si="12"/>
        <v>0</v>
      </c>
    </row>
    <row r="47" spans="1:73" s="115" customFormat="1" ht="12.75" customHeight="1" hidden="1">
      <c r="A47" s="118">
        <v>39</v>
      </c>
      <c r="B47" s="124" t="s">
        <v>228</v>
      </c>
      <c r="C47" s="122">
        <v>2690.7</v>
      </c>
      <c r="D47" s="58">
        <v>36</v>
      </c>
      <c r="E47" s="123">
        <v>169</v>
      </c>
      <c r="F47" s="120">
        <v>16.1</v>
      </c>
      <c r="G47" s="120">
        <v>16.1</v>
      </c>
      <c r="H47" s="120">
        <v>23</v>
      </c>
      <c r="I47" s="120">
        <v>23</v>
      </c>
      <c r="J47" s="120">
        <v>9.4</v>
      </c>
      <c r="K47" s="120">
        <v>9.4</v>
      </c>
      <c r="L47" s="120">
        <v>18.3</v>
      </c>
      <c r="M47" s="120">
        <v>18.3</v>
      </c>
      <c r="N47" s="168">
        <f t="shared" si="1"/>
        <v>66.8</v>
      </c>
      <c r="O47" s="168">
        <f t="shared" si="2"/>
        <v>66.8</v>
      </c>
      <c r="P47" s="120">
        <v>222.44</v>
      </c>
      <c r="Q47" s="120">
        <v>222.44</v>
      </c>
      <c r="R47" s="120">
        <v>116.66000000000001</v>
      </c>
      <c r="S47" s="120">
        <v>116.66000000000001</v>
      </c>
      <c r="T47" s="120">
        <v>0</v>
      </c>
      <c r="U47" s="120">
        <v>0</v>
      </c>
      <c r="V47" s="120">
        <v>136.18</v>
      </c>
      <c r="W47" s="120">
        <v>136.18</v>
      </c>
      <c r="X47" s="168">
        <f t="shared" si="3"/>
        <v>475.28000000000003</v>
      </c>
      <c r="Y47" s="168">
        <f t="shared" si="4"/>
        <v>475.28000000000003</v>
      </c>
      <c r="Z47" s="120">
        <v>9.52</v>
      </c>
      <c r="AA47" s="120">
        <v>9.52</v>
      </c>
      <c r="AB47" s="120">
        <v>6.76</v>
      </c>
      <c r="AC47" s="120">
        <v>6.76</v>
      </c>
      <c r="AD47" s="120">
        <v>0</v>
      </c>
      <c r="AE47" s="120">
        <v>0</v>
      </c>
      <c r="AF47" s="120">
        <v>0</v>
      </c>
      <c r="AG47" s="120">
        <v>0</v>
      </c>
      <c r="AH47" s="168">
        <f t="shared" si="5"/>
        <v>16.28</v>
      </c>
      <c r="AI47" s="168">
        <f t="shared" si="6"/>
        <v>16.28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68">
        <f t="shared" si="7"/>
        <v>0</v>
      </c>
      <c r="AS47" s="168">
        <f t="shared" si="8"/>
        <v>0</v>
      </c>
      <c r="AT47" s="120"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1">
        <v>489</v>
      </c>
      <c r="BC47" s="121">
        <v>489</v>
      </c>
      <c r="BD47" s="120">
        <v>358</v>
      </c>
      <c r="BE47" s="120">
        <v>358</v>
      </c>
      <c r="BF47" s="120">
        <v>293</v>
      </c>
      <c r="BG47" s="120">
        <v>293</v>
      </c>
      <c r="BH47" s="120">
        <v>389</v>
      </c>
      <c r="BI47" s="120">
        <v>389</v>
      </c>
      <c r="BJ47" s="168">
        <f t="shared" si="9"/>
        <v>1529</v>
      </c>
      <c r="BK47" s="168">
        <f t="shared" si="10"/>
        <v>1529</v>
      </c>
      <c r="BL47" s="120">
        <v>0</v>
      </c>
      <c r="BM47" s="120">
        <v>0</v>
      </c>
      <c r="BN47" s="120">
        <v>0</v>
      </c>
      <c r="BO47" s="120">
        <v>0</v>
      </c>
      <c r="BP47" s="120">
        <v>0</v>
      </c>
      <c r="BQ47" s="120">
        <v>0</v>
      </c>
      <c r="BR47" s="120">
        <v>0</v>
      </c>
      <c r="BS47" s="120">
        <v>0</v>
      </c>
      <c r="BT47" s="168">
        <f t="shared" si="11"/>
        <v>0</v>
      </c>
      <c r="BU47" s="168">
        <f t="shared" si="12"/>
        <v>0</v>
      </c>
    </row>
    <row r="48" spans="1:73" s="115" customFormat="1" ht="12.75" customHeight="1" hidden="1">
      <c r="A48" s="118">
        <v>40</v>
      </c>
      <c r="B48" s="124" t="s">
        <v>229</v>
      </c>
      <c r="C48" s="122">
        <v>451.1</v>
      </c>
      <c r="D48" s="123">
        <v>9</v>
      </c>
      <c r="E48" s="58">
        <v>69</v>
      </c>
      <c r="F48" s="120">
        <v>50.3</v>
      </c>
      <c r="G48" s="120">
        <v>50.3</v>
      </c>
      <c r="H48" s="120">
        <v>23.7</v>
      </c>
      <c r="I48" s="120">
        <v>23.7</v>
      </c>
      <c r="J48" s="120">
        <v>2.3</v>
      </c>
      <c r="K48" s="120">
        <v>2.3</v>
      </c>
      <c r="L48" s="120">
        <v>22.700000000000003</v>
      </c>
      <c r="M48" s="120">
        <v>22.700000000000003</v>
      </c>
      <c r="N48" s="168">
        <f t="shared" si="1"/>
        <v>99</v>
      </c>
      <c r="O48" s="168">
        <f t="shared" si="2"/>
        <v>99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68">
        <f t="shared" si="3"/>
        <v>0</v>
      </c>
      <c r="Y48" s="168">
        <f t="shared" si="4"/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68">
        <f t="shared" si="5"/>
        <v>0</v>
      </c>
      <c r="AI48" s="168">
        <f t="shared" si="6"/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68">
        <f t="shared" si="7"/>
        <v>0</v>
      </c>
      <c r="AS48" s="168">
        <f t="shared" si="8"/>
        <v>0</v>
      </c>
      <c r="AT48" s="120">
        <v>0</v>
      </c>
      <c r="AU48" s="120">
        <v>0</v>
      </c>
      <c r="AV48" s="120">
        <v>0</v>
      </c>
      <c r="AW48" s="120">
        <v>0</v>
      </c>
      <c r="AX48" s="120">
        <v>0</v>
      </c>
      <c r="AY48" s="120">
        <v>0</v>
      </c>
      <c r="AZ48" s="120">
        <v>0</v>
      </c>
      <c r="BA48" s="120">
        <v>0</v>
      </c>
      <c r="BB48" s="121">
        <v>48</v>
      </c>
      <c r="BC48" s="121">
        <v>48</v>
      </c>
      <c r="BD48" s="120">
        <v>43</v>
      </c>
      <c r="BE48" s="120">
        <v>43</v>
      </c>
      <c r="BF48" s="120">
        <v>19</v>
      </c>
      <c r="BG48" s="120">
        <v>19</v>
      </c>
      <c r="BH48" s="120">
        <v>49</v>
      </c>
      <c r="BI48" s="120">
        <v>49</v>
      </c>
      <c r="BJ48" s="168">
        <f t="shared" si="9"/>
        <v>159</v>
      </c>
      <c r="BK48" s="168">
        <f t="shared" si="10"/>
        <v>159</v>
      </c>
      <c r="BL48" s="120">
        <v>0</v>
      </c>
      <c r="BM48" s="120">
        <v>0</v>
      </c>
      <c r="BN48" s="120">
        <v>0</v>
      </c>
      <c r="BO48" s="120">
        <v>0</v>
      </c>
      <c r="BP48" s="120">
        <v>0</v>
      </c>
      <c r="BQ48" s="120">
        <v>0</v>
      </c>
      <c r="BR48" s="120">
        <v>0</v>
      </c>
      <c r="BS48" s="120">
        <v>0</v>
      </c>
      <c r="BT48" s="168">
        <f t="shared" si="11"/>
        <v>0</v>
      </c>
      <c r="BU48" s="168">
        <f t="shared" si="12"/>
        <v>0</v>
      </c>
    </row>
    <row r="49" spans="1:73" s="115" customFormat="1" ht="12.75" customHeight="1" hidden="1">
      <c r="A49" s="118">
        <v>41</v>
      </c>
      <c r="B49" s="124" t="s">
        <v>230</v>
      </c>
      <c r="C49" s="122">
        <v>200.8</v>
      </c>
      <c r="D49" s="123">
        <v>12</v>
      </c>
      <c r="E49" s="123">
        <v>42</v>
      </c>
      <c r="F49" s="120">
        <v>29.299999999999997</v>
      </c>
      <c r="G49" s="120">
        <v>29.299999999999997</v>
      </c>
      <c r="H49" s="120">
        <v>21</v>
      </c>
      <c r="I49" s="120">
        <v>21</v>
      </c>
      <c r="J49" s="120">
        <v>3.8</v>
      </c>
      <c r="K49" s="120">
        <v>3.8</v>
      </c>
      <c r="L49" s="120">
        <v>14.5</v>
      </c>
      <c r="M49" s="120">
        <v>14.5</v>
      </c>
      <c r="N49" s="168">
        <f t="shared" si="1"/>
        <v>68.6</v>
      </c>
      <c r="O49" s="168">
        <f t="shared" si="2"/>
        <v>68.6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68">
        <f t="shared" si="3"/>
        <v>0</v>
      </c>
      <c r="Y49" s="168">
        <f t="shared" si="4"/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68">
        <f t="shared" si="5"/>
        <v>0</v>
      </c>
      <c r="AI49" s="168">
        <f t="shared" si="6"/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68">
        <f t="shared" si="7"/>
        <v>0</v>
      </c>
      <c r="AS49" s="168">
        <f t="shared" si="8"/>
        <v>0</v>
      </c>
      <c r="AT49" s="120"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121">
        <v>110</v>
      </c>
      <c r="BC49" s="121">
        <v>110</v>
      </c>
      <c r="BD49" s="120">
        <v>252</v>
      </c>
      <c r="BE49" s="120">
        <v>252</v>
      </c>
      <c r="BF49" s="120">
        <v>148</v>
      </c>
      <c r="BG49" s="120">
        <v>148</v>
      </c>
      <c r="BH49" s="120">
        <v>64</v>
      </c>
      <c r="BI49" s="120">
        <v>64</v>
      </c>
      <c r="BJ49" s="168">
        <f t="shared" si="9"/>
        <v>574</v>
      </c>
      <c r="BK49" s="168">
        <f t="shared" si="10"/>
        <v>574</v>
      </c>
      <c r="BL49" s="120">
        <v>0</v>
      </c>
      <c r="BM49" s="120">
        <v>0</v>
      </c>
      <c r="BN49" s="120">
        <v>0</v>
      </c>
      <c r="BO49" s="120">
        <v>0</v>
      </c>
      <c r="BP49" s="120">
        <v>0</v>
      </c>
      <c r="BQ49" s="120">
        <v>0</v>
      </c>
      <c r="BR49" s="120">
        <v>0</v>
      </c>
      <c r="BS49" s="120">
        <v>0</v>
      </c>
      <c r="BT49" s="168">
        <f t="shared" si="11"/>
        <v>0</v>
      </c>
      <c r="BU49" s="168">
        <f t="shared" si="12"/>
        <v>0</v>
      </c>
    </row>
    <row r="50" spans="1:73" s="115" customFormat="1" ht="12.75" customHeight="1" hidden="1">
      <c r="A50" s="118">
        <v>42</v>
      </c>
      <c r="B50" s="124" t="s">
        <v>231</v>
      </c>
      <c r="C50" s="122">
        <v>109</v>
      </c>
      <c r="D50" s="58">
        <v>7</v>
      </c>
      <c r="E50" s="58">
        <v>11</v>
      </c>
      <c r="F50" s="120">
        <v>34.099999999999994</v>
      </c>
      <c r="G50" s="120">
        <v>34.099999999999994</v>
      </c>
      <c r="H50" s="120">
        <v>20.5</v>
      </c>
      <c r="I50" s="120">
        <v>20.5</v>
      </c>
      <c r="J50" s="120">
        <v>2.5</v>
      </c>
      <c r="K50" s="120">
        <v>2.5</v>
      </c>
      <c r="L50" s="120">
        <v>15.3</v>
      </c>
      <c r="M50" s="120">
        <v>15.3</v>
      </c>
      <c r="N50" s="168">
        <f t="shared" si="1"/>
        <v>72.39999999999999</v>
      </c>
      <c r="O50" s="168">
        <f t="shared" si="2"/>
        <v>72.39999999999999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68">
        <f t="shared" si="3"/>
        <v>0</v>
      </c>
      <c r="Y50" s="168">
        <f t="shared" si="4"/>
        <v>0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68">
        <f t="shared" si="5"/>
        <v>0</v>
      </c>
      <c r="AI50" s="168">
        <f t="shared" si="6"/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68">
        <f t="shared" si="7"/>
        <v>0</v>
      </c>
      <c r="AS50" s="168">
        <f t="shared" si="8"/>
        <v>0</v>
      </c>
      <c r="AT50" s="120"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1">
        <v>45</v>
      </c>
      <c r="BC50" s="121">
        <v>45</v>
      </c>
      <c r="BD50" s="120">
        <v>26</v>
      </c>
      <c r="BE50" s="120">
        <v>26</v>
      </c>
      <c r="BF50" s="120">
        <v>9</v>
      </c>
      <c r="BG50" s="120">
        <v>9</v>
      </c>
      <c r="BH50" s="120">
        <v>40</v>
      </c>
      <c r="BI50" s="120">
        <v>40</v>
      </c>
      <c r="BJ50" s="168">
        <f t="shared" si="9"/>
        <v>120</v>
      </c>
      <c r="BK50" s="168">
        <f t="shared" si="10"/>
        <v>120</v>
      </c>
      <c r="BL50" s="120">
        <v>0</v>
      </c>
      <c r="BM50" s="120">
        <v>0</v>
      </c>
      <c r="BN50" s="120">
        <v>0</v>
      </c>
      <c r="BO50" s="120">
        <v>0</v>
      </c>
      <c r="BP50" s="120">
        <v>0</v>
      </c>
      <c r="BQ50" s="120">
        <v>0</v>
      </c>
      <c r="BR50" s="120">
        <v>0</v>
      </c>
      <c r="BS50" s="120">
        <v>0</v>
      </c>
      <c r="BT50" s="168">
        <f t="shared" si="11"/>
        <v>0</v>
      </c>
      <c r="BU50" s="168">
        <f t="shared" si="12"/>
        <v>0</v>
      </c>
    </row>
    <row r="51" spans="1:73" s="115" customFormat="1" ht="24.75" customHeight="1" hidden="1">
      <c r="A51" s="118">
        <v>43</v>
      </c>
      <c r="B51" s="119" t="s">
        <v>232</v>
      </c>
      <c r="C51" s="122">
        <v>1604.6</v>
      </c>
      <c r="D51" s="58">
        <v>52</v>
      </c>
      <c r="E51" s="123">
        <v>189</v>
      </c>
      <c r="F51" s="120">
        <v>23.880000000000003</v>
      </c>
      <c r="G51" s="120">
        <v>23.880000000000003</v>
      </c>
      <c r="H51" s="120">
        <v>9.88</v>
      </c>
      <c r="I51" s="120">
        <v>9.88</v>
      </c>
      <c r="J51" s="120">
        <v>7.9</v>
      </c>
      <c r="K51" s="120">
        <v>7.9</v>
      </c>
      <c r="L51" s="120">
        <v>22.759999999999998</v>
      </c>
      <c r="M51" s="120">
        <v>22.759999999999998</v>
      </c>
      <c r="N51" s="168">
        <f t="shared" si="1"/>
        <v>64.42</v>
      </c>
      <c r="O51" s="168">
        <f t="shared" si="2"/>
        <v>64.42</v>
      </c>
      <c r="P51" s="120">
        <v>177.29</v>
      </c>
      <c r="Q51" s="120">
        <v>177.29</v>
      </c>
      <c r="R51" s="120">
        <v>33.1</v>
      </c>
      <c r="S51" s="120">
        <v>33.1</v>
      </c>
      <c r="T51" s="120">
        <v>21.48</v>
      </c>
      <c r="U51" s="120">
        <v>21.48</v>
      </c>
      <c r="V51" s="120">
        <v>139.20999999999998</v>
      </c>
      <c r="W51" s="120">
        <v>139.20999999999998</v>
      </c>
      <c r="X51" s="168">
        <f t="shared" si="3"/>
        <v>371.0799999999999</v>
      </c>
      <c r="Y51" s="168">
        <f t="shared" si="4"/>
        <v>371.0799999999999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68">
        <f t="shared" si="5"/>
        <v>0</v>
      </c>
      <c r="AI51" s="168">
        <f t="shared" si="6"/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68">
        <f t="shared" si="7"/>
        <v>0</v>
      </c>
      <c r="AS51" s="168">
        <f t="shared" si="8"/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1">
        <v>306</v>
      </c>
      <c r="BC51" s="121">
        <v>306</v>
      </c>
      <c r="BD51" s="120">
        <v>606</v>
      </c>
      <c r="BE51" s="120">
        <v>606</v>
      </c>
      <c r="BF51" s="120">
        <v>435.3</v>
      </c>
      <c r="BG51" s="120">
        <v>435.3</v>
      </c>
      <c r="BH51" s="120">
        <v>505.3</v>
      </c>
      <c r="BI51" s="120">
        <v>505.3</v>
      </c>
      <c r="BJ51" s="168">
        <f t="shared" si="9"/>
        <v>1852.6</v>
      </c>
      <c r="BK51" s="168">
        <f t="shared" si="10"/>
        <v>1852.6</v>
      </c>
      <c r="BL51" s="120">
        <v>0</v>
      </c>
      <c r="BM51" s="120">
        <v>0</v>
      </c>
      <c r="BN51" s="120">
        <v>0</v>
      </c>
      <c r="BO51" s="120">
        <v>0</v>
      </c>
      <c r="BP51" s="120">
        <v>0</v>
      </c>
      <c r="BQ51" s="120">
        <v>0</v>
      </c>
      <c r="BR51" s="120">
        <v>0</v>
      </c>
      <c r="BS51" s="120">
        <v>0</v>
      </c>
      <c r="BT51" s="168">
        <f t="shared" si="11"/>
        <v>0</v>
      </c>
      <c r="BU51" s="168">
        <f t="shared" si="12"/>
        <v>0</v>
      </c>
    </row>
    <row r="52" spans="1:73" s="115" customFormat="1" ht="12.75" customHeight="1" hidden="1">
      <c r="A52" s="118">
        <v>44</v>
      </c>
      <c r="B52" s="124" t="s">
        <v>233</v>
      </c>
      <c r="C52" s="58">
        <v>335.9</v>
      </c>
      <c r="D52" s="58">
        <v>9</v>
      </c>
      <c r="E52" s="123">
        <v>38</v>
      </c>
      <c r="F52" s="120">
        <v>43.22</v>
      </c>
      <c r="G52" s="120">
        <v>43.22</v>
      </c>
      <c r="H52" s="120">
        <v>10.3</v>
      </c>
      <c r="I52" s="120">
        <v>10.3</v>
      </c>
      <c r="J52" s="120">
        <v>6.878</v>
      </c>
      <c r="K52" s="120">
        <v>6.878</v>
      </c>
      <c r="L52" s="120">
        <v>33.36</v>
      </c>
      <c r="M52" s="120">
        <v>33.36</v>
      </c>
      <c r="N52" s="168">
        <f t="shared" si="1"/>
        <v>93.758</v>
      </c>
      <c r="O52" s="168">
        <f t="shared" si="2"/>
        <v>93.758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68">
        <f t="shared" si="3"/>
        <v>0</v>
      </c>
      <c r="Y52" s="168">
        <f t="shared" si="4"/>
        <v>0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68">
        <f t="shared" si="5"/>
        <v>0</v>
      </c>
      <c r="AI52" s="168">
        <f t="shared" si="6"/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68">
        <f t="shared" si="7"/>
        <v>0</v>
      </c>
      <c r="AS52" s="168">
        <f t="shared" si="8"/>
        <v>0</v>
      </c>
      <c r="AT52" s="120"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121">
        <v>27.5</v>
      </c>
      <c r="BC52" s="121">
        <v>27.5</v>
      </c>
      <c r="BD52" s="120">
        <v>156</v>
      </c>
      <c r="BE52" s="120">
        <v>156</v>
      </c>
      <c r="BF52" s="120">
        <v>103.8</v>
      </c>
      <c r="BG52" s="120">
        <v>103.8</v>
      </c>
      <c r="BH52" s="120">
        <v>124.8</v>
      </c>
      <c r="BI52" s="120">
        <v>124.8</v>
      </c>
      <c r="BJ52" s="168">
        <f t="shared" si="9"/>
        <v>412.1</v>
      </c>
      <c r="BK52" s="168">
        <f t="shared" si="10"/>
        <v>412.1</v>
      </c>
      <c r="BL52" s="120">
        <v>0</v>
      </c>
      <c r="BM52" s="120">
        <v>0</v>
      </c>
      <c r="BN52" s="120">
        <v>0</v>
      </c>
      <c r="BO52" s="120">
        <v>0</v>
      </c>
      <c r="BP52" s="120">
        <v>0</v>
      </c>
      <c r="BQ52" s="120">
        <v>0</v>
      </c>
      <c r="BR52" s="120">
        <v>0</v>
      </c>
      <c r="BS52" s="120">
        <v>0</v>
      </c>
      <c r="BT52" s="168">
        <f t="shared" si="11"/>
        <v>0</v>
      </c>
      <c r="BU52" s="168">
        <f t="shared" si="12"/>
        <v>0</v>
      </c>
    </row>
    <row r="53" spans="1:73" s="115" customFormat="1" ht="12.75" customHeight="1" hidden="1">
      <c r="A53" s="118">
        <v>45</v>
      </c>
      <c r="B53" s="124" t="s">
        <v>234</v>
      </c>
      <c r="C53" s="125">
        <v>1185.5</v>
      </c>
      <c r="D53" s="58">
        <v>26</v>
      </c>
      <c r="E53" s="123">
        <v>111</v>
      </c>
      <c r="F53" s="120">
        <v>24.36</v>
      </c>
      <c r="G53" s="120">
        <v>24.36</v>
      </c>
      <c r="H53" s="120">
        <v>18.53</v>
      </c>
      <c r="I53" s="120">
        <v>18.53</v>
      </c>
      <c r="J53" s="120">
        <v>9.32</v>
      </c>
      <c r="K53" s="120">
        <v>9.32</v>
      </c>
      <c r="L53" s="120">
        <v>27.32</v>
      </c>
      <c r="M53" s="120">
        <v>27.32</v>
      </c>
      <c r="N53" s="168">
        <f t="shared" si="1"/>
        <v>79.53</v>
      </c>
      <c r="O53" s="168">
        <f t="shared" si="2"/>
        <v>79.53</v>
      </c>
      <c r="P53" s="120">
        <v>200.35999999999999</v>
      </c>
      <c r="Q53" s="120">
        <v>200.35999999999999</v>
      </c>
      <c r="R53" s="120">
        <v>34.38</v>
      </c>
      <c r="S53" s="120">
        <v>34.38</v>
      </c>
      <c r="T53" s="120">
        <v>21.05</v>
      </c>
      <c r="U53" s="120">
        <v>21.05</v>
      </c>
      <c r="V53" s="120">
        <v>144.36</v>
      </c>
      <c r="W53" s="120">
        <v>144.36</v>
      </c>
      <c r="X53" s="168">
        <f t="shared" si="3"/>
        <v>400.15</v>
      </c>
      <c r="Y53" s="168">
        <f t="shared" si="4"/>
        <v>400.15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68">
        <f t="shared" si="5"/>
        <v>0</v>
      </c>
      <c r="AI53" s="168">
        <f t="shared" si="6"/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68">
        <f t="shared" si="7"/>
        <v>0</v>
      </c>
      <c r="AS53" s="168">
        <f t="shared" si="8"/>
        <v>0</v>
      </c>
      <c r="AT53" s="120"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1">
        <v>183</v>
      </c>
      <c r="BC53" s="121">
        <v>183</v>
      </c>
      <c r="BD53" s="120">
        <v>396</v>
      </c>
      <c r="BE53" s="120">
        <v>396</v>
      </c>
      <c r="BF53" s="120">
        <v>338.8</v>
      </c>
      <c r="BG53" s="120">
        <v>338.8</v>
      </c>
      <c r="BH53" s="120">
        <v>385</v>
      </c>
      <c r="BI53" s="120">
        <v>385</v>
      </c>
      <c r="BJ53" s="168">
        <f t="shared" si="9"/>
        <v>1302.8</v>
      </c>
      <c r="BK53" s="168">
        <f t="shared" si="10"/>
        <v>1302.8</v>
      </c>
      <c r="BL53" s="120">
        <v>0</v>
      </c>
      <c r="BM53" s="120">
        <v>0</v>
      </c>
      <c r="BN53" s="120">
        <v>0</v>
      </c>
      <c r="BO53" s="120">
        <v>0</v>
      </c>
      <c r="BP53" s="120">
        <v>0</v>
      </c>
      <c r="BQ53" s="120">
        <v>0</v>
      </c>
      <c r="BR53" s="120">
        <v>0</v>
      </c>
      <c r="BS53" s="120">
        <v>0</v>
      </c>
      <c r="BT53" s="168">
        <f t="shared" si="11"/>
        <v>0</v>
      </c>
      <c r="BU53" s="168">
        <f t="shared" si="12"/>
        <v>0</v>
      </c>
    </row>
    <row r="54" spans="1:73" s="115" customFormat="1" ht="24.75" customHeight="1" hidden="1">
      <c r="A54" s="118">
        <v>46</v>
      </c>
      <c r="B54" s="119" t="s">
        <v>235</v>
      </c>
      <c r="C54" s="58">
        <v>3257.43</v>
      </c>
      <c r="D54" s="58">
        <v>62</v>
      </c>
      <c r="E54" s="123">
        <v>543</v>
      </c>
      <c r="F54" s="120">
        <v>25.79</v>
      </c>
      <c r="G54" s="120">
        <v>25.79</v>
      </c>
      <c r="H54" s="120">
        <v>18.7</v>
      </c>
      <c r="I54" s="120">
        <v>18.7</v>
      </c>
      <c r="J54" s="120">
        <v>8.6</v>
      </c>
      <c r="K54" s="120">
        <v>8.6</v>
      </c>
      <c r="L54" s="120">
        <v>26.1</v>
      </c>
      <c r="M54" s="120">
        <v>26.1</v>
      </c>
      <c r="N54" s="168">
        <f t="shared" si="1"/>
        <v>79.19</v>
      </c>
      <c r="O54" s="168">
        <f t="shared" si="2"/>
        <v>79.19</v>
      </c>
      <c r="P54" s="120">
        <v>220.36</v>
      </c>
      <c r="Q54" s="120">
        <v>220.36</v>
      </c>
      <c r="R54" s="120">
        <v>49.08</v>
      </c>
      <c r="S54" s="120">
        <v>49.08</v>
      </c>
      <c r="T54" s="120">
        <v>20.9</v>
      </c>
      <c r="U54" s="120">
        <v>20.9</v>
      </c>
      <c r="V54" s="120">
        <v>96</v>
      </c>
      <c r="W54" s="120">
        <v>96</v>
      </c>
      <c r="X54" s="168">
        <f t="shared" si="3"/>
        <v>386.34</v>
      </c>
      <c r="Y54" s="168">
        <f t="shared" si="4"/>
        <v>386.34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68">
        <f t="shared" si="5"/>
        <v>0</v>
      </c>
      <c r="AI54" s="168">
        <f t="shared" si="6"/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68">
        <f t="shared" si="7"/>
        <v>0</v>
      </c>
      <c r="AS54" s="168">
        <f t="shared" si="8"/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1">
        <v>792</v>
      </c>
      <c r="BC54" s="121">
        <v>792</v>
      </c>
      <c r="BD54" s="120">
        <v>924</v>
      </c>
      <c r="BE54" s="120">
        <v>924</v>
      </c>
      <c r="BF54" s="120">
        <v>127</v>
      </c>
      <c r="BG54" s="120">
        <v>127</v>
      </c>
      <c r="BH54" s="120">
        <v>730.1</v>
      </c>
      <c r="BI54" s="120">
        <v>730.1</v>
      </c>
      <c r="BJ54" s="168">
        <f t="shared" si="9"/>
        <v>2573.1</v>
      </c>
      <c r="BK54" s="168">
        <f t="shared" si="10"/>
        <v>2573.1</v>
      </c>
      <c r="BL54" s="120">
        <v>0</v>
      </c>
      <c r="BM54" s="120">
        <v>0</v>
      </c>
      <c r="BN54" s="120">
        <v>0</v>
      </c>
      <c r="BO54" s="120">
        <v>0</v>
      </c>
      <c r="BP54" s="120">
        <v>0</v>
      </c>
      <c r="BQ54" s="120">
        <v>0</v>
      </c>
      <c r="BR54" s="120">
        <v>0</v>
      </c>
      <c r="BS54" s="120">
        <v>0</v>
      </c>
      <c r="BT54" s="168">
        <f t="shared" si="11"/>
        <v>0</v>
      </c>
      <c r="BU54" s="168">
        <f t="shared" si="12"/>
        <v>0</v>
      </c>
    </row>
    <row r="55" spans="1:73" s="115" customFormat="1" ht="12.75" customHeight="1" hidden="1">
      <c r="A55" s="118">
        <v>47</v>
      </c>
      <c r="B55" s="124" t="s">
        <v>236</v>
      </c>
      <c r="C55" s="58">
        <v>1114.8</v>
      </c>
      <c r="D55" s="58">
        <v>42</v>
      </c>
      <c r="E55" s="123">
        <v>210</v>
      </c>
      <c r="F55" s="120">
        <v>11.62</v>
      </c>
      <c r="G55" s="120">
        <v>11.62</v>
      </c>
      <c r="H55" s="120">
        <v>8</v>
      </c>
      <c r="I55" s="120">
        <v>8</v>
      </c>
      <c r="J55" s="120">
        <v>13.7</v>
      </c>
      <c r="K55" s="120">
        <v>13.7</v>
      </c>
      <c r="L55" s="120">
        <v>12.399999999999999</v>
      </c>
      <c r="M55" s="120">
        <v>12.399999999999999</v>
      </c>
      <c r="N55" s="168">
        <f t="shared" si="1"/>
        <v>45.71999999999999</v>
      </c>
      <c r="O55" s="168">
        <f t="shared" si="2"/>
        <v>45.71999999999999</v>
      </c>
      <c r="P55" s="120">
        <v>135.58</v>
      </c>
      <c r="Q55" s="120">
        <v>135.58</v>
      </c>
      <c r="R55" s="120">
        <v>29.13</v>
      </c>
      <c r="S55" s="120">
        <v>29.13</v>
      </c>
      <c r="T55" s="120">
        <v>11.7</v>
      </c>
      <c r="U55" s="120">
        <v>11.7</v>
      </c>
      <c r="V55" s="120">
        <v>101.3</v>
      </c>
      <c r="W55" s="120">
        <v>101.3</v>
      </c>
      <c r="X55" s="168">
        <f t="shared" si="3"/>
        <v>277.71</v>
      </c>
      <c r="Y55" s="168">
        <f t="shared" si="4"/>
        <v>277.71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68">
        <f t="shared" si="5"/>
        <v>0</v>
      </c>
      <c r="AI55" s="168">
        <f t="shared" si="6"/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68">
        <f t="shared" si="7"/>
        <v>0</v>
      </c>
      <c r="AS55" s="168">
        <f t="shared" si="8"/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1">
        <v>827</v>
      </c>
      <c r="BC55" s="121">
        <v>827</v>
      </c>
      <c r="BD55" s="120">
        <v>517</v>
      </c>
      <c r="BE55" s="120">
        <v>517</v>
      </c>
      <c r="BF55" s="120">
        <v>1163</v>
      </c>
      <c r="BG55" s="120">
        <v>1163</v>
      </c>
      <c r="BH55" s="120">
        <v>539.5</v>
      </c>
      <c r="BI55" s="120">
        <v>539.5</v>
      </c>
      <c r="BJ55" s="168">
        <f t="shared" si="9"/>
        <v>3046.5</v>
      </c>
      <c r="BK55" s="168">
        <f t="shared" si="10"/>
        <v>3046.5</v>
      </c>
      <c r="BL55" s="120">
        <v>171.2</v>
      </c>
      <c r="BM55" s="120">
        <v>171.2</v>
      </c>
      <c r="BN55" s="120">
        <v>235.29</v>
      </c>
      <c r="BO55" s="120">
        <v>235.29</v>
      </c>
      <c r="BP55" s="120">
        <v>129.6</v>
      </c>
      <c r="BQ55" s="120">
        <v>129.6</v>
      </c>
      <c r="BR55" s="120">
        <v>195.5</v>
      </c>
      <c r="BS55" s="120">
        <v>195.5</v>
      </c>
      <c r="BT55" s="168">
        <f t="shared" si="11"/>
        <v>731.59</v>
      </c>
      <c r="BU55" s="168">
        <f t="shared" si="12"/>
        <v>731.59</v>
      </c>
    </row>
    <row r="56" spans="1:73" s="115" customFormat="1" ht="25.5" customHeight="1" hidden="1">
      <c r="A56" s="118">
        <v>48</v>
      </c>
      <c r="B56" s="119" t="s">
        <v>237</v>
      </c>
      <c r="C56" s="58">
        <v>4146.9</v>
      </c>
      <c r="D56" s="58">
        <v>46</v>
      </c>
      <c r="E56" s="123">
        <v>280</v>
      </c>
      <c r="F56" s="120">
        <v>25.7</v>
      </c>
      <c r="G56" s="120">
        <v>25.7</v>
      </c>
      <c r="H56" s="120">
        <v>33</v>
      </c>
      <c r="I56" s="120">
        <v>33</v>
      </c>
      <c r="J56" s="120">
        <v>14.899999999999999</v>
      </c>
      <c r="K56" s="120">
        <v>14.899999999999999</v>
      </c>
      <c r="L56" s="120">
        <v>32.6</v>
      </c>
      <c r="M56" s="120">
        <v>32.6</v>
      </c>
      <c r="N56" s="168">
        <f t="shared" si="1"/>
        <v>106.19999999999999</v>
      </c>
      <c r="O56" s="168">
        <f t="shared" si="2"/>
        <v>106.19999999999999</v>
      </c>
      <c r="P56" s="120">
        <v>191.95000000000002</v>
      </c>
      <c r="Q56" s="120">
        <v>191.95000000000002</v>
      </c>
      <c r="R56" s="120">
        <v>71.25</v>
      </c>
      <c r="S56" s="120">
        <v>71.25</v>
      </c>
      <c r="T56" s="120">
        <v>0</v>
      </c>
      <c r="U56" s="120">
        <v>0</v>
      </c>
      <c r="V56" s="120">
        <v>86.69</v>
      </c>
      <c r="W56" s="120">
        <v>86.69</v>
      </c>
      <c r="X56" s="168">
        <f t="shared" si="3"/>
        <v>349.89000000000004</v>
      </c>
      <c r="Y56" s="168">
        <f t="shared" si="4"/>
        <v>349.89000000000004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68">
        <f t="shared" si="5"/>
        <v>0</v>
      </c>
      <c r="AI56" s="168">
        <f t="shared" si="6"/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68">
        <f t="shared" si="7"/>
        <v>0</v>
      </c>
      <c r="AS56" s="168">
        <f t="shared" si="8"/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1">
        <v>420</v>
      </c>
      <c r="BC56" s="121">
        <v>420</v>
      </c>
      <c r="BD56" s="120">
        <v>294</v>
      </c>
      <c r="BE56" s="120">
        <v>294</v>
      </c>
      <c r="BF56" s="120">
        <v>48</v>
      </c>
      <c r="BG56" s="120">
        <v>48</v>
      </c>
      <c r="BH56" s="120">
        <v>304</v>
      </c>
      <c r="BI56" s="120">
        <v>304</v>
      </c>
      <c r="BJ56" s="168">
        <f t="shared" si="9"/>
        <v>1066</v>
      </c>
      <c r="BK56" s="168">
        <f t="shared" si="10"/>
        <v>1066</v>
      </c>
      <c r="BL56" s="120">
        <v>0</v>
      </c>
      <c r="BM56" s="120">
        <v>0</v>
      </c>
      <c r="BN56" s="120">
        <v>0</v>
      </c>
      <c r="BO56" s="120">
        <v>0</v>
      </c>
      <c r="BP56" s="120">
        <v>0</v>
      </c>
      <c r="BQ56" s="120">
        <v>0</v>
      </c>
      <c r="BR56" s="120">
        <v>0</v>
      </c>
      <c r="BS56" s="120">
        <v>0</v>
      </c>
      <c r="BT56" s="168">
        <f t="shared" si="11"/>
        <v>0</v>
      </c>
      <c r="BU56" s="168">
        <f t="shared" si="12"/>
        <v>0</v>
      </c>
    </row>
    <row r="57" spans="1:73" s="115" customFormat="1" ht="24" customHeight="1" hidden="1">
      <c r="A57" s="118">
        <v>49</v>
      </c>
      <c r="B57" s="119" t="s">
        <v>238</v>
      </c>
      <c r="C57" s="128">
        <v>2729.71</v>
      </c>
      <c r="D57" s="58">
        <v>63</v>
      </c>
      <c r="E57" s="123">
        <v>382</v>
      </c>
      <c r="F57" s="120">
        <v>28.200000000000003</v>
      </c>
      <c r="G57" s="120">
        <v>28.200000000000003</v>
      </c>
      <c r="H57" s="120">
        <v>23.2</v>
      </c>
      <c r="I57" s="120">
        <v>23.2</v>
      </c>
      <c r="J57" s="120">
        <v>15.600000000000001</v>
      </c>
      <c r="K57" s="120">
        <v>15.600000000000001</v>
      </c>
      <c r="L57" s="120">
        <v>61.2</v>
      </c>
      <c r="M57" s="120">
        <v>61.2</v>
      </c>
      <c r="N57" s="168">
        <f t="shared" si="1"/>
        <v>128.2</v>
      </c>
      <c r="O57" s="168">
        <f t="shared" si="2"/>
        <v>128.2</v>
      </c>
      <c r="P57" s="120">
        <v>358.7</v>
      </c>
      <c r="Q57" s="120">
        <v>358.7</v>
      </c>
      <c r="R57" s="120">
        <v>80.7</v>
      </c>
      <c r="S57" s="120">
        <v>80.7</v>
      </c>
      <c r="T57" s="120">
        <v>34.27</v>
      </c>
      <c r="U57" s="120">
        <v>34.27</v>
      </c>
      <c r="V57" s="120">
        <v>248.73</v>
      </c>
      <c r="W57" s="120">
        <v>248.73</v>
      </c>
      <c r="X57" s="168">
        <f t="shared" si="3"/>
        <v>722.4</v>
      </c>
      <c r="Y57" s="168">
        <f t="shared" si="4"/>
        <v>722.4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68">
        <f t="shared" si="5"/>
        <v>0</v>
      </c>
      <c r="AI57" s="168">
        <f t="shared" si="6"/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68">
        <f t="shared" si="7"/>
        <v>0</v>
      </c>
      <c r="AS57" s="168">
        <f t="shared" si="8"/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1">
        <v>658</v>
      </c>
      <c r="BC57" s="121">
        <v>658</v>
      </c>
      <c r="BD57" s="120">
        <v>562</v>
      </c>
      <c r="BE57" s="120">
        <v>562</v>
      </c>
      <c r="BF57" s="120">
        <v>400</v>
      </c>
      <c r="BG57" s="120">
        <v>400</v>
      </c>
      <c r="BH57" s="120">
        <v>619</v>
      </c>
      <c r="BI57" s="120">
        <v>619</v>
      </c>
      <c r="BJ57" s="168">
        <f t="shared" si="9"/>
        <v>2239</v>
      </c>
      <c r="BK57" s="168">
        <f t="shared" si="10"/>
        <v>2239</v>
      </c>
      <c r="BL57" s="120">
        <v>0</v>
      </c>
      <c r="BM57" s="120">
        <v>0</v>
      </c>
      <c r="BN57" s="120">
        <v>0</v>
      </c>
      <c r="BO57" s="120">
        <v>0</v>
      </c>
      <c r="BP57" s="120">
        <v>0</v>
      </c>
      <c r="BQ57" s="120">
        <v>0</v>
      </c>
      <c r="BR57" s="120">
        <v>0</v>
      </c>
      <c r="BS57" s="120">
        <v>0</v>
      </c>
      <c r="BT57" s="168">
        <f t="shared" si="11"/>
        <v>0</v>
      </c>
      <c r="BU57" s="168">
        <f t="shared" si="12"/>
        <v>0</v>
      </c>
    </row>
    <row r="58" spans="1:73" s="115" customFormat="1" ht="12.75" customHeight="1" hidden="1">
      <c r="A58" s="118">
        <v>50</v>
      </c>
      <c r="B58" s="17" t="s">
        <v>239</v>
      </c>
      <c r="C58" s="125">
        <v>742.6</v>
      </c>
      <c r="D58" s="123">
        <v>10</v>
      </c>
      <c r="E58" s="123">
        <v>55</v>
      </c>
      <c r="F58" s="120">
        <v>8</v>
      </c>
      <c r="G58" s="120">
        <v>8</v>
      </c>
      <c r="H58" s="120">
        <v>6.4</v>
      </c>
      <c r="I58" s="120">
        <v>6.4</v>
      </c>
      <c r="J58" s="120">
        <v>3.3000000000000003</v>
      </c>
      <c r="K58" s="120">
        <v>3.3000000000000003</v>
      </c>
      <c r="L58" s="120">
        <v>6.4</v>
      </c>
      <c r="M58" s="120">
        <v>6.4</v>
      </c>
      <c r="N58" s="168">
        <f t="shared" si="1"/>
        <v>24.1</v>
      </c>
      <c r="O58" s="168">
        <f t="shared" si="2"/>
        <v>24.1</v>
      </c>
      <c r="P58" s="120">
        <v>109.1</v>
      </c>
      <c r="Q58" s="120">
        <v>109.1</v>
      </c>
      <c r="R58" s="120">
        <v>20.299999999999997</v>
      </c>
      <c r="S58" s="120">
        <v>20.299999999999997</v>
      </c>
      <c r="T58" s="120">
        <v>10.8</v>
      </c>
      <c r="U58" s="120">
        <v>10.8</v>
      </c>
      <c r="V58" s="120">
        <v>86.16</v>
      </c>
      <c r="W58" s="120">
        <v>86.16</v>
      </c>
      <c r="X58" s="168">
        <f t="shared" si="3"/>
        <v>226.35999999999999</v>
      </c>
      <c r="Y58" s="168">
        <f t="shared" si="4"/>
        <v>226.35999999999999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68">
        <f t="shared" si="5"/>
        <v>0</v>
      </c>
      <c r="AI58" s="168">
        <f t="shared" si="6"/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68">
        <f t="shared" si="7"/>
        <v>0</v>
      </c>
      <c r="AS58" s="168">
        <f t="shared" si="8"/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121">
        <v>873</v>
      </c>
      <c r="BC58" s="121">
        <v>873</v>
      </c>
      <c r="BD58" s="120">
        <v>475</v>
      </c>
      <c r="BE58" s="120">
        <v>475</v>
      </c>
      <c r="BF58" s="120">
        <v>187</v>
      </c>
      <c r="BG58" s="120">
        <v>187</v>
      </c>
      <c r="BH58" s="120">
        <v>189</v>
      </c>
      <c r="BI58" s="120">
        <v>189</v>
      </c>
      <c r="BJ58" s="168">
        <f t="shared" si="9"/>
        <v>1724</v>
      </c>
      <c r="BK58" s="168">
        <f t="shared" si="10"/>
        <v>1724</v>
      </c>
      <c r="BL58" s="120">
        <v>0</v>
      </c>
      <c r="BM58" s="120">
        <v>0</v>
      </c>
      <c r="BN58" s="120">
        <v>0</v>
      </c>
      <c r="BO58" s="120">
        <v>0</v>
      </c>
      <c r="BP58" s="120">
        <v>0</v>
      </c>
      <c r="BQ58" s="120">
        <v>0</v>
      </c>
      <c r="BR58" s="120">
        <v>0</v>
      </c>
      <c r="BS58" s="120">
        <v>0</v>
      </c>
      <c r="BT58" s="168">
        <f t="shared" si="11"/>
        <v>0</v>
      </c>
      <c r="BU58" s="168">
        <f t="shared" si="12"/>
        <v>0</v>
      </c>
    </row>
    <row r="59" spans="1:73" s="115" customFormat="1" ht="12.75" customHeight="1" hidden="1">
      <c r="A59" s="118">
        <v>51</v>
      </c>
      <c r="B59" s="17" t="s">
        <v>240</v>
      </c>
      <c r="C59" s="125">
        <v>782</v>
      </c>
      <c r="D59" s="58">
        <v>17</v>
      </c>
      <c r="E59" s="58">
        <v>64</v>
      </c>
      <c r="F59" s="120">
        <v>5.1000000000000005</v>
      </c>
      <c r="G59" s="120">
        <v>5.1000000000000005</v>
      </c>
      <c r="H59" s="120">
        <v>3.0999999999999996</v>
      </c>
      <c r="I59" s="120">
        <v>3.0999999999999996</v>
      </c>
      <c r="J59" s="120">
        <v>2.1</v>
      </c>
      <c r="K59" s="120">
        <v>2.1</v>
      </c>
      <c r="L59" s="120">
        <v>5.300000000000001</v>
      </c>
      <c r="M59" s="120">
        <v>5.300000000000001</v>
      </c>
      <c r="N59" s="168">
        <f t="shared" si="1"/>
        <v>15.6</v>
      </c>
      <c r="O59" s="168">
        <f t="shared" si="2"/>
        <v>15.6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68">
        <f t="shared" si="3"/>
        <v>0</v>
      </c>
      <c r="Y59" s="168">
        <f t="shared" si="4"/>
        <v>0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68">
        <f t="shared" si="5"/>
        <v>0</v>
      </c>
      <c r="AI59" s="168">
        <f t="shared" si="6"/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68">
        <f t="shared" si="7"/>
        <v>0</v>
      </c>
      <c r="AS59" s="168">
        <f t="shared" si="8"/>
        <v>0</v>
      </c>
      <c r="AT59" s="120">
        <v>0</v>
      </c>
      <c r="AU59" s="120">
        <v>0</v>
      </c>
      <c r="AV59" s="120">
        <v>0</v>
      </c>
      <c r="AW59" s="120">
        <v>0</v>
      </c>
      <c r="AX59" s="125">
        <v>136</v>
      </c>
      <c r="AY59" s="125">
        <v>68</v>
      </c>
      <c r="AZ59" s="125">
        <v>150</v>
      </c>
      <c r="BA59" s="125">
        <v>0</v>
      </c>
      <c r="BB59" s="121">
        <v>214</v>
      </c>
      <c r="BC59" s="121">
        <v>214</v>
      </c>
      <c r="BD59" s="120">
        <v>313</v>
      </c>
      <c r="BE59" s="120">
        <v>313</v>
      </c>
      <c r="BF59" s="120">
        <v>68</v>
      </c>
      <c r="BG59" s="120">
        <v>68</v>
      </c>
      <c r="BH59" s="120">
        <v>291</v>
      </c>
      <c r="BI59" s="120">
        <v>291</v>
      </c>
      <c r="BJ59" s="168">
        <f t="shared" si="9"/>
        <v>886</v>
      </c>
      <c r="BK59" s="168">
        <f t="shared" si="10"/>
        <v>886</v>
      </c>
      <c r="BL59" s="120">
        <v>0</v>
      </c>
      <c r="BM59" s="120">
        <v>0</v>
      </c>
      <c r="BN59" s="120">
        <v>0</v>
      </c>
      <c r="BO59" s="120">
        <v>0</v>
      </c>
      <c r="BP59" s="120">
        <v>0</v>
      </c>
      <c r="BQ59" s="120">
        <v>0</v>
      </c>
      <c r="BR59" s="120">
        <v>0</v>
      </c>
      <c r="BS59" s="120">
        <v>0</v>
      </c>
      <c r="BT59" s="168">
        <f t="shared" si="11"/>
        <v>0</v>
      </c>
      <c r="BU59" s="168">
        <f t="shared" si="12"/>
        <v>0</v>
      </c>
    </row>
    <row r="60" spans="1:73" s="115" customFormat="1" ht="12.75" customHeight="1" hidden="1">
      <c r="A60" s="118">
        <v>52</v>
      </c>
      <c r="B60" s="124" t="s">
        <v>241</v>
      </c>
      <c r="C60" s="58">
        <v>234.65</v>
      </c>
      <c r="D60" s="58">
        <v>13</v>
      </c>
      <c r="E60" s="58">
        <v>18</v>
      </c>
      <c r="F60" s="120">
        <v>15.5</v>
      </c>
      <c r="G60" s="120">
        <v>15.5</v>
      </c>
      <c r="H60" s="120">
        <v>0.7</v>
      </c>
      <c r="I60" s="120">
        <v>0.7</v>
      </c>
      <c r="J60" s="120">
        <v>0.6000000000000001</v>
      </c>
      <c r="K60" s="120">
        <v>0.6000000000000001</v>
      </c>
      <c r="L60" s="120">
        <v>2</v>
      </c>
      <c r="M60" s="120">
        <v>2</v>
      </c>
      <c r="N60" s="168">
        <f t="shared" si="1"/>
        <v>18.8</v>
      </c>
      <c r="O60" s="168">
        <f t="shared" si="2"/>
        <v>18.8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68">
        <f t="shared" si="3"/>
        <v>0</v>
      </c>
      <c r="Y60" s="168">
        <f t="shared" si="4"/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68">
        <f t="shared" si="5"/>
        <v>0</v>
      </c>
      <c r="AI60" s="168">
        <f t="shared" si="6"/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68">
        <f t="shared" si="7"/>
        <v>0</v>
      </c>
      <c r="AS60" s="168">
        <f t="shared" si="8"/>
        <v>0</v>
      </c>
      <c r="AT60" s="120">
        <v>0</v>
      </c>
      <c r="AU60" s="120">
        <v>0</v>
      </c>
      <c r="AV60" s="120">
        <v>0</v>
      </c>
      <c r="AW60" s="120">
        <v>0</v>
      </c>
      <c r="AX60" s="125">
        <v>92</v>
      </c>
      <c r="AY60" s="125">
        <v>12</v>
      </c>
      <c r="AZ60" s="129">
        <v>0</v>
      </c>
      <c r="BA60" s="125">
        <v>0</v>
      </c>
      <c r="BB60" s="121">
        <v>160</v>
      </c>
      <c r="BC60" s="121">
        <v>160</v>
      </c>
      <c r="BD60" s="120">
        <v>85</v>
      </c>
      <c r="BE60" s="120">
        <v>85</v>
      </c>
      <c r="BF60" s="120">
        <v>18</v>
      </c>
      <c r="BG60" s="120">
        <v>18</v>
      </c>
      <c r="BH60" s="120">
        <v>6</v>
      </c>
      <c r="BI60" s="120">
        <v>6</v>
      </c>
      <c r="BJ60" s="168">
        <f t="shared" si="9"/>
        <v>269</v>
      </c>
      <c r="BK60" s="168">
        <f t="shared" si="10"/>
        <v>269</v>
      </c>
      <c r="BL60" s="120">
        <v>0</v>
      </c>
      <c r="BM60" s="120">
        <v>0</v>
      </c>
      <c r="BN60" s="120">
        <v>0</v>
      </c>
      <c r="BO60" s="120">
        <v>0</v>
      </c>
      <c r="BP60" s="120">
        <v>0</v>
      </c>
      <c r="BQ60" s="120">
        <v>0</v>
      </c>
      <c r="BR60" s="120">
        <v>0</v>
      </c>
      <c r="BS60" s="120">
        <v>0</v>
      </c>
      <c r="BT60" s="168">
        <f t="shared" si="11"/>
        <v>0</v>
      </c>
      <c r="BU60" s="168">
        <f t="shared" si="12"/>
        <v>0</v>
      </c>
    </row>
    <row r="61" spans="1:73" s="115" customFormat="1" ht="25.5" customHeight="1" hidden="1">
      <c r="A61" s="118">
        <v>53</v>
      </c>
      <c r="B61" s="119" t="s">
        <v>242</v>
      </c>
      <c r="C61" s="58">
        <v>5489.57</v>
      </c>
      <c r="D61" s="58">
        <v>157</v>
      </c>
      <c r="E61" s="58">
        <v>1072</v>
      </c>
      <c r="F61" s="120">
        <v>32.800000000000004</v>
      </c>
      <c r="G61" s="120">
        <v>32.800000000000004</v>
      </c>
      <c r="H61" s="120">
        <v>38</v>
      </c>
      <c r="I61" s="120">
        <v>38</v>
      </c>
      <c r="J61" s="120">
        <v>22</v>
      </c>
      <c r="K61" s="120">
        <v>22</v>
      </c>
      <c r="L61" s="120">
        <v>43.747</v>
      </c>
      <c r="M61" s="120">
        <v>43.747</v>
      </c>
      <c r="N61" s="168">
        <f t="shared" si="1"/>
        <v>136.54700000000003</v>
      </c>
      <c r="O61" s="168">
        <f t="shared" si="2"/>
        <v>136.54700000000003</v>
      </c>
      <c r="P61" s="120">
        <v>462.68000000000006</v>
      </c>
      <c r="Q61" s="120">
        <v>462.68000000000006</v>
      </c>
      <c r="R61" s="120">
        <v>281.69</v>
      </c>
      <c r="S61" s="120">
        <v>281.69</v>
      </c>
      <c r="T61" s="120">
        <v>69.9</v>
      </c>
      <c r="U61" s="120">
        <v>69.9</v>
      </c>
      <c r="V61" s="120">
        <v>333.65</v>
      </c>
      <c r="W61" s="120">
        <v>333.65</v>
      </c>
      <c r="X61" s="168">
        <f t="shared" si="3"/>
        <v>1147.92</v>
      </c>
      <c r="Y61" s="168">
        <f t="shared" si="4"/>
        <v>1147.92</v>
      </c>
      <c r="Z61" s="120">
        <v>11.54</v>
      </c>
      <c r="AA61" s="120">
        <v>11.54</v>
      </c>
      <c r="AB61" s="120">
        <v>8.78</v>
      </c>
      <c r="AC61" s="120">
        <v>8.78</v>
      </c>
      <c r="AD61" s="120">
        <v>0.4</v>
      </c>
      <c r="AE61" s="120">
        <v>0.4</v>
      </c>
      <c r="AF61" s="120">
        <v>8.7</v>
      </c>
      <c r="AG61" s="120">
        <v>8.7</v>
      </c>
      <c r="AH61" s="168">
        <f t="shared" si="5"/>
        <v>29.419999999999998</v>
      </c>
      <c r="AI61" s="168">
        <f t="shared" si="6"/>
        <v>29.419999999999998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68">
        <f t="shared" si="7"/>
        <v>0</v>
      </c>
      <c r="AS61" s="168">
        <f t="shared" si="8"/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121">
        <v>313</v>
      </c>
      <c r="BC61" s="121">
        <v>313</v>
      </c>
      <c r="BD61" s="120">
        <v>0</v>
      </c>
      <c r="BE61" s="120">
        <v>0</v>
      </c>
      <c r="BF61" s="120">
        <v>330</v>
      </c>
      <c r="BG61" s="120">
        <v>330</v>
      </c>
      <c r="BH61" s="120">
        <v>906</v>
      </c>
      <c r="BI61" s="120">
        <v>906</v>
      </c>
      <c r="BJ61" s="168">
        <f t="shared" si="9"/>
        <v>1549</v>
      </c>
      <c r="BK61" s="168">
        <f t="shared" si="10"/>
        <v>1549</v>
      </c>
      <c r="BL61" s="120">
        <v>0</v>
      </c>
      <c r="BM61" s="120">
        <v>0</v>
      </c>
      <c r="BN61" s="120">
        <v>0</v>
      </c>
      <c r="BO61" s="120">
        <v>0</v>
      </c>
      <c r="BP61" s="120">
        <v>0</v>
      </c>
      <c r="BQ61" s="120">
        <v>0</v>
      </c>
      <c r="BR61" s="120">
        <v>0</v>
      </c>
      <c r="BS61" s="120">
        <v>0</v>
      </c>
      <c r="BT61" s="168">
        <f t="shared" si="11"/>
        <v>0</v>
      </c>
      <c r="BU61" s="168">
        <f t="shared" si="12"/>
        <v>0</v>
      </c>
    </row>
    <row r="62" spans="1:73" s="115" customFormat="1" ht="12.75" customHeight="1" hidden="1">
      <c r="A62" s="118">
        <v>54</v>
      </c>
      <c r="B62" s="124" t="s">
        <v>243</v>
      </c>
      <c r="C62" s="58">
        <v>223.3</v>
      </c>
      <c r="D62" s="58">
        <v>23</v>
      </c>
      <c r="E62" s="58">
        <v>94</v>
      </c>
      <c r="F62" s="120">
        <v>1.881</v>
      </c>
      <c r="G62" s="120">
        <v>1.881</v>
      </c>
      <c r="H62" s="120">
        <v>51.062000000000005</v>
      </c>
      <c r="I62" s="120">
        <v>51.062000000000005</v>
      </c>
      <c r="J62" s="120">
        <v>2.2</v>
      </c>
      <c r="K62" s="120">
        <v>2.2</v>
      </c>
      <c r="L62" s="120">
        <v>3.8689999999999998</v>
      </c>
      <c r="M62" s="120">
        <v>3.8689999999999998</v>
      </c>
      <c r="N62" s="168">
        <f t="shared" si="1"/>
        <v>59.01200000000001</v>
      </c>
      <c r="O62" s="168">
        <f t="shared" si="2"/>
        <v>59.01200000000001</v>
      </c>
      <c r="P62" s="120">
        <v>21.3</v>
      </c>
      <c r="Q62" s="120">
        <v>21.3</v>
      </c>
      <c r="R62" s="120">
        <v>12.39</v>
      </c>
      <c r="S62" s="120">
        <v>12.39</v>
      </c>
      <c r="T62" s="120">
        <v>1.4</v>
      </c>
      <c r="U62" s="120">
        <v>1.4</v>
      </c>
      <c r="V62" s="120">
        <v>3.8689999999999998</v>
      </c>
      <c r="W62" s="120">
        <v>3.8689999999999998</v>
      </c>
      <c r="X62" s="168">
        <f t="shared" si="3"/>
        <v>38.958999999999996</v>
      </c>
      <c r="Y62" s="168">
        <f t="shared" si="4"/>
        <v>38.958999999999996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68">
        <f t="shared" si="5"/>
        <v>0</v>
      </c>
      <c r="AI62" s="168">
        <f t="shared" si="6"/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68">
        <f t="shared" si="7"/>
        <v>0</v>
      </c>
      <c r="AS62" s="168">
        <f t="shared" si="8"/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121">
        <v>119.03</v>
      </c>
      <c r="BC62" s="121">
        <v>119.03</v>
      </c>
      <c r="BD62" s="120">
        <v>0</v>
      </c>
      <c r="BE62" s="120">
        <v>0</v>
      </c>
      <c r="BF62" s="120">
        <v>201.8</v>
      </c>
      <c r="BG62" s="120">
        <v>201.8</v>
      </c>
      <c r="BH62" s="120">
        <v>315.68</v>
      </c>
      <c r="BI62" s="120">
        <v>315.68</v>
      </c>
      <c r="BJ62" s="168">
        <f t="shared" si="9"/>
        <v>636.51</v>
      </c>
      <c r="BK62" s="168">
        <f t="shared" si="10"/>
        <v>636.51</v>
      </c>
      <c r="BL62" s="120">
        <v>0</v>
      </c>
      <c r="BM62" s="120">
        <v>0</v>
      </c>
      <c r="BN62" s="120">
        <v>0</v>
      </c>
      <c r="BO62" s="120">
        <v>0</v>
      </c>
      <c r="BP62" s="120">
        <v>0</v>
      </c>
      <c r="BQ62" s="120">
        <v>0</v>
      </c>
      <c r="BR62" s="120">
        <v>0</v>
      </c>
      <c r="BS62" s="120">
        <v>0</v>
      </c>
      <c r="BT62" s="168">
        <f t="shared" si="11"/>
        <v>0</v>
      </c>
      <c r="BU62" s="168">
        <f t="shared" si="12"/>
        <v>0</v>
      </c>
    </row>
    <row r="63" spans="1:73" s="115" customFormat="1" ht="12.75" customHeight="1" hidden="1">
      <c r="A63" s="118">
        <v>55</v>
      </c>
      <c r="B63" s="124" t="s">
        <v>244</v>
      </c>
      <c r="C63" s="58">
        <v>528.27</v>
      </c>
      <c r="D63" s="58">
        <v>17</v>
      </c>
      <c r="E63" s="58">
        <v>70</v>
      </c>
      <c r="F63" s="120">
        <v>7.901</v>
      </c>
      <c r="G63" s="120">
        <v>7.901</v>
      </c>
      <c r="H63" s="120">
        <v>10.227999999999998</v>
      </c>
      <c r="I63" s="120">
        <v>10.227999999999998</v>
      </c>
      <c r="J63" s="120">
        <v>4.800000000000001</v>
      </c>
      <c r="K63" s="120">
        <v>4.800000000000001</v>
      </c>
      <c r="L63" s="120">
        <v>7.728999999999999</v>
      </c>
      <c r="M63" s="120">
        <v>7.728999999999999</v>
      </c>
      <c r="N63" s="168">
        <f t="shared" si="1"/>
        <v>30.657999999999998</v>
      </c>
      <c r="O63" s="168">
        <f t="shared" si="2"/>
        <v>30.657999999999998</v>
      </c>
      <c r="P63" s="120">
        <v>83.9</v>
      </c>
      <c r="Q63" s="120">
        <v>83.9</v>
      </c>
      <c r="R63" s="120">
        <v>36.099999999999994</v>
      </c>
      <c r="S63" s="120">
        <v>36.099999999999994</v>
      </c>
      <c r="T63" s="120">
        <v>8.05</v>
      </c>
      <c r="U63" s="120">
        <v>8.05</v>
      </c>
      <c r="V63" s="120">
        <v>58.39</v>
      </c>
      <c r="W63" s="120">
        <v>58.39</v>
      </c>
      <c r="X63" s="168">
        <f t="shared" si="3"/>
        <v>186.44</v>
      </c>
      <c r="Y63" s="168">
        <f t="shared" si="4"/>
        <v>186.44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68">
        <f t="shared" si="5"/>
        <v>0</v>
      </c>
      <c r="AI63" s="168">
        <f t="shared" si="6"/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68">
        <f t="shared" si="7"/>
        <v>0</v>
      </c>
      <c r="AS63" s="168">
        <f t="shared" si="8"/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121">
        <v>64</v>
      </c>
      <c r="BC63" s="121">
        <v>64</v>
      </c>
      <c r="BD63" s="120">
        <v>0</v>
      </c>
      <c r="BE63" s="120">
        <v>0</v>
      </c>
      <c r="BF63" s="120">
        <v>72</v>
      </c>
      <c r="BG63" s="120">
        <v>72</v>
      </c>
      <c r="BH63" s="120">
        <v>152</v>
      </c>
      <c r="BI63" s="120">
        <v>152</v>
      </c>
      <c r="BJ63" s="168">
        <f t="shared" si="9"/>
        <v>288</v>
      </c>
      <c r="BK63" s="168">
        <f t="shared" si="10"/>
        <v>288</v>
      </c>
      <c r="BL63" s="120">
        <v>0</v>
      </c>
      <c r="BM63" s="120">
        <v>0</v>
      </c>
      <c r="BN63" s="120">
        <v>0</v>
      </c>
      <c r="BO63" s="120">
        <v>0</v>
      </c>
      <c r="BP63" s="120">
        <v>0</v>
      </c>
      <c r="BQ63" s="120">
        <v>0</v>
      </c>
      <c r="BR63" s="120">
        <v>0</v>
      </c>
      <c r="BS63" s="120">
        <v>0</v>
      </c>
      <c r="BT63" s="168">
        <f t="shared" si="11"/>
        <v>0</v>
      </c>
      <c r="BU63" s="168">
        <f t="shared" si="12"/>
        <v>0</v>
      </c>
    </row>
    <row r="64" spans="1:73" s="115" customFormat="1" ht="12.75" customHeight="1" hidden="1">
      <c r="A64" s="118">
        <v>56</v>
      </c>
      <c r="B64" s="124" t="s">
        <v>245</v>
      </c>
      <c r="C64" s="126">
        <v>680.7</v>
      </c>
      <c r="D64" s="58">
        <v>18</v>
      </c>
      <c r="E64" s="58">
        <v>45</v>
      </c>
      <c r="F64" s="120">
        <v>7.268</v>
      </c>
      <c r="G64" s="120">
        <v>7.268</v>
      </c>
      <c r="H64" s="120">
        <v>8.443999999999999</v>
      </c>
      <c r="I64" s="120">
        <v>8.443999999999999</v>
      </c>
      <c r="J64" s="120">
        <v>5.1</v>
      </c>
      <c r="K64" s="120">
        <v>5.1</v>
      </c>
      <c r="L64" s="120">
        <v>6.239000000000001</v>
      </c>
      <c r="M64" s="120">
        <v>6.239000000000001</v>
      </c>
      <c r="N64" s="168">
        <f t="shared" si="1"/>
        <v>27.051</v>
      </c>
      <c r="O64" s="168">
        <f t="shared" si="2"/>
        <v>27.051</v>
      </c>
      <c r="P64" s="120">
        <v>63.89</v>
      </c>
      <c r="Q64" s="120">
        <v>63.89</v>
      </c>
      <c r="R64" s="120">
        <v>32.14</v>
      </c>
      <c r="S64" s="120">
        <v>32.14</v>
      </c>
      <c r="T64" s="120">
        <v>7.5</v>
      </c>
      <c r="U64" s="120">
        <v>7.5</v>
      </c>
      <c r="V64" s="120">
        <v>49.71</v>
      </c>
      <c r="W64" s="120">
        <v>49.71</v>
      </c>
      <c r="X64" s="168">
        <f t="shared" si="3"/>
        <v>153.24</v>
      </c>
      <c r="Y64" s="168">
        <f t="shared" si="4"/>
        <v>153.24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68">
        <f t="shared" si="5"/>
        <v>0</v>
      </c>
      <c r="AI64" s="168">
        <f t="shared" si="6"/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68">
        <f t="shared" si="7"/>
        <v>0</v>
      </c>
      <c r="AS64" s="168">
        <f t="shared" si="8"/>
        <v>0</v>
      </c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1">
        <v>0</v>
      </c>
      <c r="BC64" s="121">
        <v>0</v>
      </c>
      <c r="BD64" s="120">
        <v>0</v>
      </c>
      <c r="BE64" s="120">
        <v>0</v>
      </c>
      <c r="BF64" s="120">
        <v>0</v>
      </c>
      <c r="BG64" s="120">
        <v>0</v>
      </c>
      <c r="BH64" s="120">
        <v>0</v>
      </c>
      <c r="BI64" s="120">
        <v>0</v>
      </c>
      <c r="BJ64" s="168">
        <f t="shared" si="9"/>
        <v>0</v>
      </c>
      <c r="BK64" s="168">
        <f t="shared" si="10"/>
        <v>0</v>
      </c>
      <c r="BL64" s="120">
        <v>0</v>
      </c>
      <c r="BM64" s="120">
        <v>0</v>
      </c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68">
        <f t="shared" si="11"/>
        <v>0</v>
      </c>
      <c r="BU64" s="168">
        <f t="shared" si="12"/>
        <v>0</v>
      </c>
    </row>
    <row r="65" spans="1:73" s="115" customFormat="1" ht="12.75" customHeight="1" hidden="1">
      <c r="A65" s="118">
        <v>57</v>
      </c>
      <c r="B65" s="124" t="s">
        <v>246</v>
      </c>
      <c r="C65" s="130">
        <v>1211.7</v>
      </c>
      <c r="D65" s="58">
        <v>20</v>
      </c>
      <c r="E65" s="58">
        <v>103</v>
      </c>
      <c r="F65" s="120">
        <v>18.176000000000002</v>
      </c>
      <c r="G65" s="120">
        <v>18.176000000000002</v>
      </c>
      <c r="H65" s="120">
        <v>24.32</v>
      </c>
      <c r="I65" s="120">
        <v>24.32</v>
      </c>
      <c r="J65" s="120">
        <v>8.44</v>
      </c>
      <c r="K65" s="120">
        <v>8.44</v>
      </c>
      <c r="L65" s="120">
        <v>24.44</v>
      </c>
      <c r="M65" s="120">
        <v>24.44</v>
      </c>
      <c r="N65" s="168">
        <f t="shared" si="1"/>
        <v>75.376</v>
      </c>
      <c r="O65" s="168">
        <f t="shared" si="2"/>
        <v>75.376</v>
      </c>
      <c r="P65" s="120"/>
      <c r="Q65" s="120"/>
      <c r="R65" s="120"/>
      <c r="S65" s="120"/>
      <c r="T65" s="120"/>
      <c r="U65" s="120"/>
      <c r="V65" s="120"/>
      <c r="W65" s="120"/>
      <c r="X65" s="168">
        <f t="shared" si="3"/>
        <v>0</v>
      </c>
      <c r="Y65" s="168">
        <f t="shared" si="4"/>
        <v>0</v>
      </c>
      <c r="Z65" s="120"/>
      <c r="AA65" s="120"/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68">
        <f t="shared" si="5"/>
        <v>0</v>
      </c>
      <c r="AI65" s="168">
        <f t="shared" si="6"/>
        <v>0</v>
      </c>
      <c r="AJ65" s="120">
        <v>13.462</v>
      </c>
      <c r="AK65" s="120">
        <v>13.462</v>
      </c>
      <c r="AL65" s="120">
        <v>6.807</v>
      </c>
      <c r="AM65" s="120">
        <v>6.807</v>
      </c>
      <c r="AN65" s="120">
        <v>0.9</v>
      </c>
      <c r="AO65" s="120">
        <v>0.9</v>
      </c>
      <c r="AP65" s="120">
        <v>8.538</v>
      </c>
      <c r="AQ65" s="120">
        <v>8.538</v>
      </c>
      <c r="AR65" s="168">
        <f t="shared" si="7"/>
        <v>29.706999999999997</v>
      </c>
      <c r="AS65" s="168">
        <f t="shared" si="8"/>
        <v>29.706999999999997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1">
        <v>80</v>
      </c>
      <c r="BC65" s="121">
        <v>80</v>
      </c>
      <c r="BD65" s="120">
        <v>0</v>
      </c>
      <c r="BE65" s="120">
        <v>0</v>
      </c>
      <c r="BF65" s="120">
        <v>72</v>
      </c>
      <c r="BG65" s="120">
        <v>72</v>
      </c>
      <c r="BH65" s="120">
        <v>187</v>
      </c>
      <c r="BI65" s="120">
        <v>187</v>
      </c>
      <c r="BJ65" s="168">
        <f t="shared" si="9"/>
        <v>339</v>
      </c>
      <c r="BK65" s="168">
        <f t="shared" si="10"/>
        <v>339</v>
      </c>
      <c r="BL65" s="120">
        <v>0</v>
      </c>
      <c r="BM65" s="120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68">
        <f t="shared" si="11"/>
        <v>0</v>
      </c>
      <c r="BU65" s="168">
        <f t="shared" si="12"/>
        <v>0</v>
      </c>
    </row>
    <row r="66" spans="1:73" s="115" customFormat="1" ht="25.5" customHeight="1" hidden="1">
      <c r="A66" s="118">
        <v>58</v>
      </c>
      <c r="B66" s="119" t="s">
        <v>247</v>
      </c>
      <c r="C66" s="122">
        <v>2344.69</v>
      </c>
      <c r="D66" s="58">
        <v>52</v>
      </c>
      <c r="E66" s="58">
        <v>313</v>
      </c>
      <c r="F66" s="120">
        <v>22.297</v>
      </c>
      <c r="G66" s="120">
        <v>22.297</v>
      </c>
      <c r="H66" s="120">
        <v>12.900000000000002</v>
      </c>
      <c r="I66" s="120">
        <v>12.900000000000002</v>
      </c>
      <c r="J66" s="120">
        <v>9.92</v>
      </c>
      <c r="K66" s="120">
        <v>9.92</v>
      </c>
      <c r="L66" s="120">
        <v>24.9</v>
      </c>
      <c r="M66" s="120">
        <v>24.9</v>
      </c>
      <c r="N66" s="168">
        <f t="shared" si="1"/>
        <v>70.017</v>
      </c>
      <c r="O66" s="168">
        <f t="shared" si="2"/>
        <v>70.017</v>
      </c>
      <c r="P66" s="120">
        <v>199.77999999999997</v>
      </c>
      <c r="Q66" s="120">
        <v>199.77999999999997</v>
      </c>
      <c r="R66" s="120">
        <v>25.990000000000002</v>
      </c>
      <c r="S66" s="120">
        <v>25.990000000000002</v>
      </c>
      <c r="T66" s="120">
        <v>27.55</v>
      </c>
      <c r="U66" s="120">
        <v>27.55</v>
      </c>
      <c r="V66" s="120">
        <v>238.7</v>
      </c>
      <c r="W66" s="120">
        <v>238.7</v>
      </c>
      <c r="X66" s="168">
        <f t="shared" si="3"/>
        <v>492.02</v>
      </c>
      <c r="Y66" s="168">
        <f t="shared" si="4"/>
        <v>492.02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68">
        <f t="shared" si="5"/>
        <v>0</v>
      </c>
      <c r="AI66" s="168">
        <f t="shared" si="6"/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68">
        <f t="shared" si="7"/>
        <v>0</v>
      </c>
      <c r="AS66" s="168">
        <f t="shared" si="8"/>
        <v>0</v>
      </c>
      <c r="AT66" s="120">
        <v>0</v>
      </c>
      <c r="AU66" s="120">
        <v>0</v>
      </c>
      <c r="AV66" s="120">
        <v>0</v>
      </c>
      <c r="AW66" s="120">
        <v>0</v>
      </c>
      <c r="AX66" s="120">
        <v>0</v>
      </c>
      <c r="AY66" s="120">
        <v>0</v>
      </c>
      <c r="AZ66" s="120">
        <v>0</v>
      </c>
      <c r="BA66" s="120">
        <v>0</v>
      </c>
      <c r="BB66" s="121">
        <v>316</v>
      </c>
      <c r="BC66" s="121">
        <v>316</v>
      </c>
      <c r="BD66" s="120">
        <v>289</v>
      </c>
      <c r="BE66" s="120">
        <v>289</v>
      </c>
      <c r="BF66" s="120">
        <v>387</v>
      </c>
      <c r="BG66" s="120">
        <v>387</v>
      </c>
      <c r="BH66" s="120">
        <v>508</v>
      </c>
      <c r="BI66" s="120">
        <v>508</v>
      </c>
      <c r="BJ66" s="168">
        <f t="shared" si="9"/>
        <v>1500</v>
      </c>
      <c r="BK66" s="168">
        <f t="shared" si="10"/>
        <v>1500</v>
      </c>
      <c r="BL66" s="120">
        <v>0</v>
      </c>
      <c r="BM66" s="120">
        <v>0</v>
      </c>
      <c r="BN66" s="120">
        <v>0</v>
      </c>
      <c r="BO66" s="120">
        <v>0</v>
      </c>
      <c r="BP66" s="120">
        <v>0</v>
      </c>
      <c r="BQ66" s="120">
        <v>0</v>
      </c>
      <c r="BR66" s="120">
        <v>0</v>
      </c>
      <c r="BS66" s="120">
        <v>0</v>
      </c>
      <c r="BT66" s="168">
        <f t="shared" si="11"/>
        <v>0</v>
      </c>
      <c r="BU66" s="168">
        <f t="shared" si="12"/>
        <v>0</v>
      </c>
    </row>
    <row r="67" spans="1:73" s="115" customFormat="1" ht="12.75" customHeight="1" hidden="1">
      <c r="A67" s="118">
        <v>59</v>
      </c>
      <c r="B67" s="124" t="s">
        <v>248</v>
      </c>
      <c r="C67" s="58">
        <v>708.66</v>
      </c>
      <c r="D67" s="58">
        <v>21</v>
      </c>
      <c r="E67" s="58">
        <v>90</v>
      </c>
      <c r="F67" s="120">
        <v>9.04</v>
      </c>
      <c r="G67" s="120">
        <v>9.04</v>
      </c>
      <c r="H67" s="120">
        <v>8</v>
      </c>
      <c r="I67" s="120">
        <v>8</v>
      </c>
      <c r="J67" s="120">
        <v>6.640000000000001</v>
      </c>
      <c r="K67" s="120">
        <v>6.640000000000001</v>
      </c>
      <c r="L67" s="120">
        <v>9.6</v>
      </c>
      <c r="M67" s="120">
        <v>9.6</v>
      </c>
      <c r="N67" s="168">
        <f t="shared" si="1"/>
        <v>33.28</v>
      </c>
      <c r="O67" s="168">
        <f t="shared" si="2"/>
        <v>33.28</v>
      </c>
      <c r="P67" s="120">
        <v>71.17</v>
      </c>
      <c r="Q67" s="120">
        <v>71.17</v>
      </c>
      <c r="R67" s="120">
        <v>12.08</v>
      </c>
      <c r="S67" s="120">
        <v>12.08</v>
      </c>
      <c r="T67" s="120">
        <v>9.62</v>
      </c>
      <c r="U67" s="120">
        <v>9.62</v>
      </c>
      <c r="V67" s="120">
        <v>53.5</v>
      </c>
      <c r="W67" s="120">
        <v>53.5</v>
      </c>
      <c r="X67" s="168">
        <f t="shared" si="3"/>
        <v>146.37</v>
      </c>
      <c r="Y67" s="168">
        <f t="shared" si="4"/>
        <v>146.37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68">
        <f t="shared" si="5"/>
        <v>0</v>
      </c>
      <c r="AI67" s="168">
        <f t="shared" si="6"/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68">
        <f t="shared" si="7"/>
        <v>0</v>
      </c>
      <c r="AS67" s="168">
        <f t="shared" si="8"/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1">
        <v>141</v>
      </c>
      <c r="BC67" s="121">
        <v>141</v>
      </c>
      <c r="BD67" s="120">
        <v>123</v>
      </c>
      <c r="BE67" s="120">
        <v>123</v>
      </c>
      <c r="BF67" s="120">
        <v>136</v>
      </c>
      <c r="BG67" s="120">
        <v>136</v>
      </c>
      <c r="BH67" s="120">
        <v>128</v>
      </c>
      <c r="BI67" s="120">
        <v>128</v>
      </c>
      <c r="BJ67" s="168">
        <f t="shared" si="9"/>
        <v>528</v>
      </c>
      <c r="BK67" s="168">
        <f t="shared" si="10"/>
        <v>528</v>
      </c>
      <c r="BL67" s="120">
        <v>0</v>
      </c>
      <c r="BM67" s="120">
        <v>0</v>
      </c>
      <c r="BN67" s="120">
        <v>0</v>
      </c>
      <c r="BO67" s="120">
        <v>0</v>
      </c>
      <c r="BP67" s="120">
        <v>0</v>
      </c>
      <c r="BQ67" s="120">
        <v>0</v>
      </c>
      <c r="BR67" s="120">
        <v>0</v>
      </c>
      <c r="BS67" s="120">
        <v>0</v>
      </c>
      <c r="BT67" s="168">
        <f t="shared" si="11"/>
        <v>0</v>
      </c>
      <c r="BU67" s="168">
        <f t="shared" si="12"/>
        <v>0</v>
      </c>
    </row>
    <row r="68" spans="1:73" s="115" customFormat="1" ht="25.5" customHeight="1" hidden="1">
      <c r="A68" s="118">
        <v>60</v>
      </c>
      <c r="B68" s="119" t="s">
        <v>249</v>
      </c>
      <c r="C68" s="58">
        <v>2352.3</v>
      </c>
      <c r="D68" s="58">
        <v>60</v>
      </c>
      <c r="E68" s="58">
        <v>500</v>
      </c>
      <c r="F68" s="120">
        <v>33.35</v>
      </c>
      <c r="G68" s="120">
        <v>33.35</v>
      </c>
      <c r="H68" s="120">
        <v>16.599999999999998</v>
      </c>
      <c r="I68" s="120">
        <v>16.599999999999998</v>
      </c>
      <c r="J68" s="120">
        <v>7.58</v>
      </c>
      <c r="K68" s="120">
        <v>7.58</v>
      </c>
      <c r="L68" s="120">
        <v>18.28</v>
      </c>
      <c r="M68" s="120">
        <v>18.28</v>
      </c>
      <c r="N68" s="168">
        <f t="shared" si="1"/>
        <v>75.81</v>
      </c>
      <c r="O68" s="168">
        <f t="shared" si="2"/>
        <v>75.81</v>
      </c>
      <c r="P68" s="120">
        <v>155.90699999999998</v>
      </c>
      <c r="Q68" s="120">
        <v>155.90699999999998</v>
      </c>
      <c r="R68" s="120">
        <v>32.76</v>
      </c>
      <c r="S68" s="120">
        <v>32.76</v>
      </c>
      <c r="T68" s="120">
        <v>9.12</v>
      </c>
      <c r="U68" s="120">
        <v>9.12</v>
      </c>
      <c r="V68" s="120">
        <v>77.53999999999999</v>
      </c>
      <c r="W68" s="120">
        <v>77.53999999999999</v>
      </c>
      <c r="X68" s="168">
        <f t="shared" si="3"/>
        <v>275.327</v>
      </c>
      <c r="Y68" s="168">
        <f t="shared" si="4"/>
        <v>275.327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68">
        <f t="shared" si="5"/>
        <v>0</v>
      </c>
      <c r="AI68" s="168">
        <f t="shared" si="6"/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68">
        <f t="shared" si="7"/>
        <v>0</v>
      </c>
      <c r="AS68" s="168">
        <f t="shared" si="8"/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0</v>
      </c>
      <c r="AZ68" s="120">
        <v>0</v>
      </c>
      <c r="BA68" s="120">
        <v>0</v>
      </c>
      <c r="BB68" s="121">
        <v>245</v>
      </c>
      <c r="BC68" s="121">
        <v>245</v>
      </c>
      <c r="BD68" s="120">
        <v>299</v>
      </c>
      <c r="BE68" s="120">
        <v>299</v>
      </c>
      <c r="BF68" s="120">
        <v>274.6</v>
      </c>
      <c r="BG68" s="120">
        <v>274.6</v>
      </c>
      <c r="BH68" s="120">
        <v>349</v>
      </c>
      <c r="BI68" s="120">
        <v>349</v>
      </c>
      <c r="BJ68" s="168">
        <f t="shared" si="9"/>
        <v>1167.6</v>
      </c>
      <c r="BK68" s="168">
        <f t="shared" si="10"/>
        <v>1167.6</v>
      </c>
      <c r="BL68" s="120">
        <v>136.84</v>
      </c>
      <c r="BM68" s="120">
        <v>136.84</v>
      </c>
      <c r="BN68" s="120">
        <v>162.03</v>
      </c>
      <c r="BO68" s="120">
        <v>162.03</v>
      </c>
      <c r="BP68" s="120">
        <v>116.39000000000001</v>
      </c>
      <c r="BQ68" s="120">
        <v>116.39000000000001</v>
      </c>
      <c r="BR68" s="120">
        <v>185.08</v>
      </c>
      <c r="BS68" s="120">
        <v>185.08</v>
      </c>
      <c r="BT68" s="168">
        <f t="shared" si="11"/>
        <v>600.34</v>
      </c>
      <c r="BU68" s="168">
        <f t="shared" si="12"/>
        <v>600.34</v>
      </c>
    </row>
    <row r="69" spans="1:73" s="115" customFormat="1" ht="12.75" customHeight="1" hidden="1">
      <c r="A69" s="118">
        <v>61</v>
      </c>
      <c r="B69" s="124" t="s">
        <v>250</v>
      </c>
      <c r="C69" s="125">
        <v>1290</v>
      </c>
      <c r="D69" s="58">
        <v>48</v>
      </c>
      <c r="E69" s="58">
        <v>215</v>
      </c>
      <c r="F69" s="120">
        <v>12.32</v>
      </c>
      <c r="G69" s="120">
        <v>12.32</v>
      </c>
      <c r="H69" s="120">
        <v>10.8</v>
      </c>
      <c r="I69" s="120">
        <v>10.8</v>
      </c>
      <c r="J69" s="120">
        <v>11.45</v>
      </c>
      <c r="K69" s="120">
        <v>11.45</v>
      </c>
      <c r="L69" s="120">
        <v>15.35</v>
      </c>
      <c r="M69" s="120">
        <v>15.35</v>
      </c>
      <c r="N69" s="168">
        <f t="shared" si="1"/>
        <v>49.92</v>
      </c>
      <c r="O69" s="168">
        <f t="shared" si="2"/>
        <v>49.92</v>
      </c>
      <c r="P69" s="120">
        <v>94.917</v>
      </c>
      <c r="Q69" s="120">
        <v>94.917</v>
      </c>
      <c r="R69" s="120">
        <v>16.69</v>
      </c>
      <c r="S69" s="120">
        <v>16.69</v>
      </c>
      <c r="T69" s="120">
        <v>8.82</v>
      </c>
      <c r="U69" s="120">
        <v>8.82</v>
      </c>
      <c r="V69" s="120">
        <v>70.83</v>
      </c>
      <c r="W69" s="120">
        <v>70.83</v>
      </c>
      <c r="X69" s="168">
        <f t="shared" si="3"/>
        <v>191.257</v>
      </c>
      <c r="Y69" s="168">
        <f t="shared" si="4"/>
        <v>191.257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68">
        <f t="shared" si="5"/>
        <v>0</v>
      </c>
      <c r="AI69" s="168">
        <f t="shared" si="6"/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68">
        <f t="shared" si="7"/>
        <v>0</v>
      </c>
      <c r="AS69" s="168">
        <f t="shared" si="8"/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1">
        <v>328</v>
      </c>
      <c r="BC69" s="121">
        <v>328</v>
      </c>
      <c r="BD69" s="120">
        <v>344</v>
      </c>
      <c r="BE69" s="120">
        <v>344</v>
      </c>
      <c r="BF69" s="120">
        <v>376</v>
      </c>
      <c r="BG69" s="120">
        <v>376</v>
      </c>
      <c r="BH69" s="120">
        <v>199</v>
      </c>
      <c r="BI69" s="120">
        <v>199</v>
      </c>
      <c r="BJ69" s="168">
        <f t="shared" si="9"/>
        <v>1247</v>
      </c>
      <c r="BK69" s="168">
        <f t="shared" si="10"/>
        <v>1247</v>
      </c>
      <c r="BL69" s="120">
        <v>232.8</v>
      </c>
      <c r="BM69" s="120">
        <v>232.8</v>
      </c>
      <c r="BN69" s="120">
        <v>334.79999999999995</v>
      </c>
      <c r="BO69" s="120">
        <v>334.79999999999995</v>
      </c>
      <c r="BP69" s="120">
        <v>334.79999999999995</v>
      </c>
      <c r="BQ69" s="120">
        <v>334.79999999999995</v>
      </c>
      <c r="BR69" s="120">
        <v>260.68</v>
      </c>
      <c r="BS69" s="120">
        <v>260.68</v>
      </c>
      <c r="BT69" s="168">
        <f t="shared" si="11"/>
        <v>1163.08</v>
      </c>
      <c r="BU69" s="168">
        <f t="shared" si="12"/>
        <v>1163.08</v>
      </c>
    </row>
    <row r="70" spans="1:73" s="115" customFormat="1" ht="12.75" customHeight="1" hidden="1">
      <c r="A70" s="118">
        <v>62</v>
      </c>
      <c r="B70" s="124" t="s">
        <v>251</v>
      </c>
      <c r="C70" s="125">
        <v>1015.3</v>
      </c>
      <c r="D70" s="58">
        <v>20</v>
      </c>
      <c r="E70" s="58">
        <v>100</v>
      </c>
      <c r="F70" s="120">
        <v>94.41999999999999</v>
      </c>
      <c r="G70" s="120">
        <v>94.41999999999999</v>
      </c>
      <c r="H70" s="120">
        <v>18.2</v>
      </c>
      <c r="I70" s="120">
        <v>18.2</v>
      </c>
      <c r="J70" s="120">
        <v>21.92</v>
      </c>
      <c r="K70" s="120">
        <v>21.92</v>
      </c>
      <c r="L70" s="120">
        <v>28.919999999999998</v>
      </c>
      <c r="M70" s="120">
        <v>28.919999999999998</v>
      </c>
      <c r="N70" s="168">
        <f t="shared" si="1"/>
        <v>163.45999999999998</v>
      </c>
      <c r="O70" s="168">
        <f t="shared" si="2"/>
        <v>163.45999999999998</v>
      </c>
      <c r="P70" s="120">
        <v>71.847</v>
      </c>
      <c r="Q70" s="120">
        <v>71.847</v>
      </c>
      <c r="R70" s="120">
        <v>12.690000000000001</v>
      </c>
      <c r="S70" s="120">
        <v>12.690000000000001</v>
      </c>
      <c r="T70" s="120">
        <v>4.05</v>
      </c>
      <c r="U70" s="120">
        <v>4.05</v>
      </c>
      <c r="V70" s="120">
        <v>110.13</v>
      </c>
      <c r="W70" s="120">
        <v>110.13</v>
      </c>
      <c r="X70" s="168">
        <f t="shared" si="3"/>
        <v>198.71699999999998</v>
      </c>
      <c r="Y70" s="168">
        <f t="shared" si="4"/>
        <v>198.71699999999998</v>
      </c>
      <c r="Z70" s="120"/>
      <c r="AA70" s="120"/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68">
        <f t="shared" si="5"/>
        <v>0</v>
      </c>
      <c r="AI70" s="168">
        <f t="shared" si="6"/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68">
        <f t="shared" si="7"/>
        <v>0</v>
      </c>
      <c r="AS70" s="168">
        <f t="shared" si="8"/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0</v>
      </c>
      <c r="BA70" s="120">
        <v>0</v>
      </c>
      <c r="BB70" s="121">
        <v>106</v>
      </c>
      <c r="BC70" s="121">
        <v>106</v>
      </c>
      <c r="BD70" s="120">
        <v>221</v>
      </c>
      <c r="BE70" s="120">
        <v>221</v>
      </c>
      <c r="BF70" s="120">
        <v>176</v>
      </c>
      <c r="BG70" s="120">
        <v>176</v>
      </c>
      <c r="BH70" s="120">
        <v>125</v>
      </c>
      <c r="BI70" s="120">
        <v>125</v>
      </c>
      <c r="BJ70" s="168">
        <f t="shared" si="9"/>
        <v>628</v>
      </c>
      <c r="BK70" s="168">
        <f t="shared" si="10"/>
        <v>628</v>
      </c>
      <c r="BL70" s="120">
        <v>0</v>
      </c>
      <c r="BM70" s="120">
        <v>0</v>
      </c>
      <c r="BN70" s="120">
        <v>0</v>
      </c>
      <c r="BO70" s="120">
        <v>0</v>
      </c>
      <c r="BP70" s="120">
        <v>0</v>
      </c>
      <c r="BQ70" s="120">
        <v>0</v>
      </c>
      <c r="BR70" s="120">
        <v>0</v>
      </c>
      <c r="BS70" s="120">
        <v>0</v>
      </c>
      <c r="BT70" s="168">
        <f t="shared" si="11"/>
        <v>0</v>
      </c>
      <c r="BU70" s="168">
        <f t="shared" si="12"/>
        <v>0</v>
      </c>
    </row>
    <row r="71" spans="1:73" s="115" customFormat="1" ht="25.5" customHeight="1" hidden="1">
      <c r="A71" s="118">
        <v>63</v>
      </c>
      <c r="B71" s="119" t="s">
        <v>252</v>
      </c>
      <c r="C71" s="58">
        <v>902.5</v>
      </c>
      <c r="D71" s="58">
        <v>37</v>
      </c>
      <c r="E71" s="58">
        <v>205</v>
      </c>
      <c r="F71" s="120">
        <v>3.71</v>
      </c>
      <c r="G71" s="120">
        <v>3.71</v>
      </c>
      <c r="H71" s="120">
        <v>2.8</v>
      </c>
      <c r="I71" s="120">
        <v>2.8</v>
      </c>
      <c r="J71" s="120">
        <v>2.37</v>
      </c>
      <c r="K71" s="120">
        <v>2.37</v>
      </c>
      <c r="L71" s="120">
        <v>3.23</v>
      </c>
      <c r="M71" s="120">
        <v>3.23</v>
      </c>
      <c r="N71" s="168">
        <f t="shared" si="1"/>
        <v>12.11</v>
      </c>
      <c r="O71" s="168">
        <f t="shared" si="2"/>
        <v>12.11</v>
      </c>
      <c r="P71" s="120">
        <v>88.80000000000001</v>
      </c>
      <c r="Q71" s="120">
        <v>88.80000000000001</v>
      </c>
      <c r="R71" s="120">
        <v>23.1</v>
      </c>
      <c r="S71" s="120">
        <v>23.1</v>
      </c>
      <c r="T71" s="120">
        <v>2.28</v>
      </c>
      <c r="U71" s="120">
        <v>2.28</v>
      </c>
      <c r="V71" s="120">
        <v>59.239999999999995</v>
      </c>
      <c r="W71" s="120">
        <v>59.239999999999995</v>
      </c>
      <c r="X71" s="168">
        <f t="shared" si="3"/>
        <v>173.42000000000002</v>
      </c>
      <c r="Y71" s="168">
        <f t="shared" si="4"/>
        <v>173.42000000000002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68">
        <f t="shared" si="5"/>
        <v>0</v>
      </c>
      <c r="AI71" s="168">
        <f t="shared" si="6"/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68">
        <f t="shared" si="7"/>
        <v>0</v>
      </c>
      <c r="AS71" s="168">
        <f t="shared" si="8"/>
        <v>0</v>
      </c>
      <c r="AT71" s="120">
        <v>0</v>
      </c>
      <c r="AU71" s="120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0</v>
      </c>
      <c r="BA71" s="120">
        <v>0</v>
      </c>
      <c r="BB71" s="121">
        <v>36</v>
      </c>
      <c r="BC71" s="121">
        <v>36</v>
      </c>
      <c r="BD71" s="120">
        <v>48</v>
      </c>
      <c r="BE71" s="120">
        <v>48</v>
      </c>
      <c r="BF71" s="120">
        <v>20</v>
      </c>
      <c r="BG71" s="120">
        <v>20</v>
      </c>
      <c r="BH71" s="120">
        <v>32</v>
      </c>
      <c r="BI71" s="120">
        <v>32</v>
      </c>
      <c r="BJ71" s="168">
        <f t="shared" si="9"/>
        <v>136</v>
      </c>
      <c r="BK71" s="168">
        <f t="shared" si="10"/>
        <v>136</v>
      </c>
      <c r="BL71" s="120">
        <v>0</v>
      </c>
      <c r="BM71" s="120">
        <v>0</v>
      </c>
      <c r="BN71" s="120">
        <v>0</v>
      </c>
      <c r="BO71" s="120">
        <v>0</v>
      </c>
      <c r="BP71" s="120">
        <v>0</v>
      </c>
      <c r="BQ71" s="120">
        <v>0</v>
      </c>
      <c r="BR71" s="120">
        <v>0</v>
      </c>
      <c r="BS71" s="120">
        <v>0</v>
      </c>
      <c r="BT71" s="168">
        <f t="shared" si="11"/>
        <v>0</v>
      </c>
      <c r="BU71" s="168">
        <f t="shared" si="12"/>
        <v>0</v>
      </c>
    </row>
    <row r="72" spans="1:73" s="115" customFormat="1" ht="25.5" customHeight="1" hidden="1">
      <c r="A72" s="118">
        <v>64</v>
      </c>
      <c r="B72" s="131" t="s">
        <v>253</v>
      </c>
      <c r="C72" s="58">
        <v>1934</v>
      </c>
      <c r="D72" s="58">
        <v>48</v>
      </c>
      <c r="E72" s="58">
        <v>273</v>
      </c>
      <c r="F72" s="120">
        <v>25.5</v>
      </c>
      <c r="G72" s="120">
        <v>25.5</v>
      </c>
      <c r="H72" s="120">
        <v>14.2</v>
      </c>
      <c r="I72" s="120">
        <v>14.2</v>
      </c>
      <c r="J72" s="120">
        <v>19.2</v>
      </c>
      <c r="K72" s="120">
        <v>19.2</v>
      </c>
      <c r="L72" s="120">
        <v>23.3</v>
      </c>
      <c r="M72" s="120">
        <v>23.3</v>
      </c>
      <c r="N72" s="168">
        <f t="shared" si="1"/>
        <v>82.2</v>
      </c>
      <c r="O72" s="168">
        <f t="shared" si="2"/>
        <v>82.2</v>
      </c>
      <c r="P72" s="120">
        <v>216.437</v>
      </c>
      <c r="Q72" s="120">
        <v>216.437</v>
      </c>
      <c r="R72" s="120">
        <v>14.3</v>
      </c>
      <c r="S72" s="120">
        <v>14.3</v>
      </c>
      <c r="T72" s="120">
        <v>21.8</v>
      </c>
      <c r="U72" s="120">
        <v>21.8</v>
      </c>
      <c r="V72" s="120">
        <v>188.99</v>
      </c>
      <c r="W72" s="120">
        <v>188.99</v>
      </c>
      <c r="X72" s="168">
        <f t="shared" si="3"/>
        <v>441.52700000000004</v>
      </c>
      <c r="Y72" s="168">
        <f t="shared" si="4"/>
        <v>441.52700000000004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68">
        <f t="shared" si="5"/>
        <v>0</v>
      </c>
      <c r="AI72" s="168">
        <f t="shared" si="6"/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68">
        <f t="shared" si="7"/>
        <v>0</v>
      </c>
      <c r="AS72" s="168">
        <f t="shared" si="8"/>
        <v>0</v>
      </c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0</v>
      </c>
      <c r="AZ72" s="120">
        <v>0</v>
      </c>
      <c r="BA72" s="120">
        <v>0</v>
      </c>
      <c r="BB72" s="121">
        <v>570</v>
      </c>
      <c r="BC72" s="121">
        <v>570</v>
      </c>
      <c r="BD72" s="120">
        <v>430</v>
      </c>
      <c r="BE72" s="120">
        <v>430</v>
      </c>
      <c r="BF72" s="120">
        <v>420</v>
      </c>
      <c r="BG72" s="120">
        <v>420</v>
      </c>
      <c r="BH72" s="120">
        <v>540</v>
      </c>
      <c r="BI72" s="120">
        <v>540</v>
      </c>
      <c r="BJ72" s="168">
        <f t="shared" si="9"/>
        <v>1960</v>
      </c>
      <c r="BK72" s="168">
        <f t="shared" si="10"/>
        <v>1960</v>
      </c>
      <c r="BL72" s="120">
        <v>0</v>
      </c>
      <c r="BM72" s="120">
        <v>0</v>
      </c>
      <c r="BN72" s="120">
        <v>0</v>
      </c>
      <c r="BO72" s="120">
        <v>0</v>
      </c>
      <c r="BP72" s="120">
        <v>0</v>
      </c>
      <c r="BQ72" s="120">
        <v>0</v>
      </c>
      <c r="BR72" s="120">
        <v>0</v>
      </c>
      <c r="BS72" s="120">
        <v>0</v>
      </c>
      <c r="BT72" s="168">
        <f t="shared" si="11"/>
        <v>0</v>
      </c>
      <c r="BU72" s="168">
        <f t="shared" si="12"/>
        <v>0</v>
      </c>
    </row>
    <row r="73" spans="1:73" s="115" customFormat="1" ht="25.5" customHeight="1" hidden="1">
      <c r="A73" s="118">
        <v>65</v>
      </c>
      <c r="B73" s="131" t="s">
        <v>254</v>
      </c>
      <c r="C73" s="58">
        <v>1141.6</v>
      </c>
      <c r="D73" s="58">
        <v>12</v>
      </c>
      <c r="E73" s="58">
        <v>116</v>
      </c>
      <c r="F73" s="120">
        <v>15.600000000000001</v>
      </c>
      <c r="G73" s="120">
        <v>15.600000000000001</v>
      </c>
      <c r="H73" s="120">
        <v>16.5</v>
      </c>
      <c r="I73" s="120">
        <v>16.5</v>
      </c>
      <c r="J73" s="120">
        <v>9.7</v>
      </c>
      <c r="K73" s="120">
        <v>9.7</v>
      </c>
      <c r="L73" s="120">
        <v>17</v>
      </c>
      <c r="M73" s="120">
        <v>17</v>
      </c>
      <c r="N73" s="168">
        <f t="shared" si="1"/>
        <v>58.8</v>
      </c>
      <c r="O73" s="168">
        <f t="shared" si="2"/>
        <v>58.8</v>
      </c>
      <c r="P73" s="120">
        <v>92.18199999999999</v>
      </c>
      <c r="Q73" s="120">
        <v>92.18199999999999</v>
      </c>
      <c r="R73" s="120">
        <v>29.7</v>
      </c>
      <c r="S73" s="120">
        <v>29.7</v>
      </c>
      <c r="T73" s="120">
        <v>8</v>
      </c>
      <c r="U73" s="120">
        <v>8</v>
      </c>
      <c r="V73" s="120">
        <v>65.4</v>
      </c>
      <c r="W73" s="120">
        <v>65.4</v>
      </c>
      <c r="X73" s="168">
        <f t="shared" si="3"/>
        <v>195.282</v>
      </c>
      <c r="Y73" s="168">
        <f t="shared" si="4"/>
        <v>195.282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68">
        <f t="shared" si="5"/>
        <v>0</v>
      </c>
      <c r="AI73" s="168">
        <f t="shared" si="6"/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68">
        <f t="shared" si="7"/>
        <v>0</v>
      </c>
      <c r="AS73" s="168">
        <f t="shared" si="8"/>
        <v>0</v>
      </c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121">
        <v>310</v>
      </c>
      <c r="BC73" s="121">
        <v>310</v>
      </c>
      <c r="BD73" s="120">
        <v>320</v>
      </c>
      <c r="BE73" s="120">
        <v>320</v>
      </c>
      <c r="BF73" s="120">
        <v>160</v>
      </c>
      <c r="BG73" s="120">
        <v>160</v>
      </c>
      <c r="BH73" s="120">
        <v>250</v>
      </c>
      <c r="BI73" s="120">
        <v>250</v>
      </c>
      <c r="BJ73" s="168">
        <f t="shared" si="9"/>
        <v>1040</v>
      </c>
      <c r="BK73" s="168">
        <f t="shared" si="10"/>
        <v>1040</v>
      </c>
      <c r="BL73" s="120">
        <v>0</v>
      </c>
      <c r="BM73" s="120">
        <v>0</v>
      </c>
      <c r="BN73" s="120">
        <v>0</v>
      </c>
      <c r="BO73" s="120">
        <v>0</v>
      </c>
      <c r="BP73" s="120">
        <v>0</v>
      </c>
      <c r="BQ73" s="120">
        <v>0</v>
      </c>
      <c r="BR73" s="120">
        <v>0</v>
      </c>
      <c r="BS73" s="120">
        <v>0</v>
      </c>
      <c r="BT73" s="168">
        <f t="shared" si="11"/>
        <v>0</v>
      </c>
      <c r="BU73" s="168">
        <f t="shared" si="12"/>
        <v>0</v>
      </c>
    </row>
    <row r="74" spans="1:73" s="115" customFormat="1" ht="25.5" customHeight="1" hidden="1">
      <c r="A74" s="118">
        <v>66</v>
      </c>
      <c r="B74" s="131" t="s">
        <v>255</v>
      </c>
      <c r="C74" s="58">
        <v>1264.55</v>
      </c>
      <c r="D74" s="58">
        <v>36</v>
      </c>
      <c r="E74" s="58">
        <v>151</v>
      </c>
      <c r="F74" s="120">
        <v>14.056000000000001</v>
      </c>
      <c r="G74" s="120">
        <v>14.056000000000001</v>
      </c>
      <c r="H74" s="120">
        <v>12.776</v>
      </c>
      <c r="I74" s="120">
        <v>12.776</v>
      </c>
      <c r="J74" s="120">
        <v>11.464</v>
      </c>
      <c r="K74" s="120">
        <v>11.464</v>
      </c>
      <c r="L74" s="120">
        <v>13.065999999999999</v>
      </c>
      <c r="M74" s="120">
        <v>13.065999999999999</v>
      </c>
      <c r="N74" s="168">
        <f aca="true" t="shared" si="13" ref="N74:N132">F74+H74+J74+L74</f>
        <v>51.361999999999995</v>
      </c>
      <c r="O74" s="168">
        <f aca="true" t="shared" si="14" ref="O74:O132">G74+I74+K74+M74</f>
        <v>51.361999999999995</v>
      </c>
      <c r="P74" s="120">
        <v>220.471</v>
      </c>
      <c r="Q74" s="120">
        <v>220.471</v>
      </c>
      <c r="R74" s="120">
        <v>38.971</v>
      </c>
      <c r="S74" s="120">
        <v>38.971</v>
      </c>
      <c r="T74" s="120">
        <v>25.203</v>
      </c>
      <c r="U74" s="120">
        <v>25.203</v>
      </c>
      <c r="V74" s="120">
        <v>122.64399999999999</v>
      </c>
      <c r="W74" s="120">
        <v>122.64399999999999</v>
      </c>
      <c r="X74" s="168">
        <f aca="true" t="shared" si="15" ref="X74:X132">P74+R74+T74+V74</f>
        <v>407.289</v>
      </c>
      <c r="Y74" s="168">
        <f aca="true" t="shared" si="16" ref="Y74:Y132">Q74+S74+U74+W74</f>
        <v>407.289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68">
        <f aca="true" t="shared" si="17" ref="AH74:AH132">Z74+AB74+AD74+AF74</f>
        <v>0</v>
      </c>
      <c r="AI74" s="168">
        <f aca="true" t="shared" si="18" ref="AI74:AI132">AA74+AC74+AE74+AG74</f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68">
        <f aca="true" t="shared" si="19" ref="AR74:AR132">AJ74+AL74+AN74+AP74</f>
        <v>0</v>
      </c>
      <c r="AS74" s="168">
        <f aca="true" t="shared" si="20" ref="AS74:AS132">AK74+AM74+AO74+AQ74</f>
        <v>0</v>
      </c>
      <c r="AT74" s="120">
        <v>0</v>
      </c>
      <c r="AU74" s="120">
        <v>0</v>
      </c>
      <c r="AV74" s="120">
        <v>0</v>
      </c>
      <c r="AW74" s="120">
        <v>0</v>
      </c>
      <c r="AX74" s="120">
        <v>0</v>
      </c>
      <c r="AY74" s="120">
        <v>0</v>
      </c>
      <c r="AZ74" s="120">
        <v>0</v>
      </c>
      <c r="BA74" s="120">
        <v>0</v>
      </c>
      <c r="BB74" s="121">
        <v>374</v>
      </c>
      <c r="BC74" s="121">
        <v>374</v>
      </c>
      <c r="BD74" s="120">
        <v>288</v>
      </c>
      <c r="BE74" s="120">
        <v>288</v>
      </c>
      <c r="BF74" s="120">
        <v>500.05</v>
      </c>
      <c r="BG74" s="120">
        <v>500.05</v>
      </c>
      <c r="BH74" s="120">
        <v>352.04999999999995</v>
      </c>
      <c r="BI74" s="120">
        <v>352.04999999999995</v>
      </c>
      <c r="BJ74" s="168">
        <f aca="true" t="shared" si="21" ref="BJ74:BJ132">BB74+BD74+BF74+BH74</f>
        <v>1514.1</v>
      </c>
      <c r="BK74" s="168">
        <f aca="true" t="shared" si="22" ref="BK74:BK132">BC74+BE74+BG74+BI74</f>
        <v>1514.1</v>
      </c>
      <c r="BL74" s="120">
        <v>290</v>
      </c>
      <c r="BM74" s="120">
        <v>290</v>
      </c>
      <c r="BN74" s="120">
        <v>300</v>
      </c>
      <c r="BO74" s="120">
        <v>300</v>
      </c>
      <c r="BP74" s="120">
        <v>330</v>
      </c>
      <c r="BQ74" s="120">
        <v>330</v>
      </c>
      <c r="BR74" s="120">
        <v>330</v>
      </c>
      <c r="BS74" s="120">
        <v>330</v>
      </c>
      <c r="BT74" s="168">
        <f aca="true" t="shared" si="23" ref="BT74:BT132">BL74+BN74+BP74+BR74</f>
        <v>1250</v>
      </c>
      <c r="BU74" s="168">
        <f aca="true" t="shared" si="24" ref="BU74:BU132">BM74+BO74+BQ74+BS74</f>
        <v>1250</v>
      </c>
    </row>
    <row r="75" spans="1:73" s="115" customFormat="1" ht="25.5" customHeight="1" hidden="1">
      <c r="A75" s="118">
        <v>67</v>
      </c>
      <c r="B75" s="131" t="s">
        <v>256</v>
      </c>
      <c r="C75" s="58">
        <v>1278.7</v>
      </c>
      <c r="D75" s="58">
        <v>40</v>
      </c>
      <c r="E75" s="58">
        <v>161</v>
      </c>
      <c r="F75" s="120">
        <v>11.424</v>
      </c>
      <c r="G75" s="120">
        <v>11.424</v>
      </c>
      <c r="H75" s="120">
        <v>10.344999999999999</v>
      </c>
      <c r="I75" s="120">
        <v>10.344999999999999</v>
      </c>
      <c r="J75" s="120">
        <v>7.879</v>
      </c>
      <c r="K75" s="120">
        <v>7.879</v>
      </c>
      <c r="L75" s="120">
        <v>11.966999999999999</v>
      </c>
      <c r="M75" s="120">
        <v>11.966999999999999</v>
      </c>
      <c r="N75" s="168">
        <f t="shared" si="13"/>
        <v>41.614999999999995</v>
      </c>
      <c r="O75" s="168">
        <f t="shared" si="14"/>
        <v>41.614999999999995</v>
      </c>
      <c r="P75" s="120">
        <v>272.192</v>
      </c>
      <c r="Q75" s="120">
        <v>272.192</v>
      </c>
      <c r="R75" s="120">
        <v>62.788</v>
      </c>
      <c r="S75" s="120">
        <v>62.788</v>
      </c>
      <c r="T75" s="120">
        <v>76.076</v>
      </c>
      <c r="U75" s="120">
        <v>76.076</v>
      </c>
      <c r="V75" s="120">
        <v>164.317</v>
      </c>
      <c r="W75" s="120">
        <v>164.317</v>
      </c>
      <c r="X75" s="168">
        <f t="shared" si="15"/>
        <v>575.373</v>
      </c>
      <c r="Y75" s="168">
        <f t="shared" si="16"/>
        <v>575.373</v>
      </c>
      <c r="Z75" s="120">
        <v>16.468</v>
      </c>
      <c r="AA75" s="120">
        <v>16.468</v>
      </c>
      <c r="AB75" s="120">
        <v>11.752999999999998</v>
      </c>
      <c r="AC75" s="120">
        <v>11.752999999999998</v>
      </c>
      <c r="AD75" s="120">
        <v>5.798</v>
      </c>
      <c r="AE75" s="120">
        <v>5.798</v>
      </c>
      <c r="AF75" s="120">
        <v>11.424</v>
      </c>
      <c r="AG75" s="120">
        <v>11.424</v>
      </c>
      <c r="AH75" s="168">
        <f t="shared" si="17"/>
        <v>45.443</v>
      </c>
      <c r="AI75" s="168">
        <f t="shared" si="18"/>
        <v>45.443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68">
        <f t="shared" si="19"/>
        <v>0</v>
      </c>
      <c r="AS75" s="168">
        <f t="shared" si="20"/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0</v>
      </c>
      <c r="AZ75" s="120">
        <v>0</v>
      </c>
      <c r="BA75" s="120">
        <v>0</v>
      </c>
      <c r="BB75" s="121">
        <v>458</v>
      </c>
      <c r="BC75" s="121">
        <v>458</v>
      </c>
      <c r="BD75" s="120">
        <v>500</v>
      </c>
      <c r="BE75" s="120">
        <v>500</v>
      </c>
      <c r="BF75" s="120">
        <v>441.75</v>
      </c>
      <c r="BG75" s="120">
        <v>441.75</v>
      </c>
      <c r="BH75" s="120">
        <v>531.25</v>
      </c>
      <c r="BI75" s="120">
        <v>531.25</v>
      </c>
      <c r="BJ75" s="168">
        <f t="shared" si="21"/>
        <v>1931</v>
      </c>
      <c r="BK75" s="168">
        <f t="shared" si="22"/>
        <v>1931</v>
      </c>
      <c r="BL75" s="120">
        <v>0</v>
      </c>
      <c r="BM75" s="120">
        <v>0</v>
      </c>
      <c r="BN75" s="120">
        <v>0</v>
      </c>
      <c r="BO75" s="120">
        <v>0</v>
      </c>
      <c r="BP75" s="120">
        <v>0</v>
      </c>
      <c r="BQ75" s="120">
        <v>0</v>
      </c>
      <c r="BR75" s="120">
        <v>0</v>
      </c>
      <c r="BS75" s="120">
        <v>0</v>
      </c>
      <c r="BT75" s="168">
        <f t="shared" si="23"/>
        <v>0</v>
      </c>
      <c r="BU75" s="168">
        <f t="shared" si="24"/>
        <v>0</v>
      </c>
    </row>
    <row r="76" spans="1:73" s="115" customFormat="1" ht="12.75" customHeight="1" hidden="1">
      <c r="A76" s="118">
        <v>68</v>
      </c>
      <c r="B76" s="124" t="s">
        <v>257</v>
      </c>
      <c r="C76" s="122">
        <v>626.8</v>
      </c>
      <c r="D76" s="123">
        <v>13</v>
      </c>
      <c r="E76" s="123">
        <v>68</v>
      </c>
      <c r="F76" s="120">
        <v>2.834</v>
      </c>
      <c r="G76" s="120">
        <v>2.834</v>
      </c>
      <c r="H76" s="120">
        <v>6.444</v>
      </c>
      <c r="I76" s="120">
        <v>6.444</v>
      </c>
      <c r="J76" s="120">
        <v>2.1500000000000004</v>
      </c>
      <c r="K76" s="120">
        <v>2.1500000000000004</v>
      </c>
      <c r="L76" s="120">
        <v>6.710999999999999</v>
      </c>
      <c r="M76" s="120">
        <v>6.710999999999999</v>
      </c>
      <c r="N76" s="168">
        <f t="shared" si="13"/>
        <v>18.139</v>
      </c>
      <c r="O76" s="168">
        <f t="shared" si="14"/>
        <v>18.139</v>
      </c>
      <c r="P76" s="120">
        <v>92.693</v>
      </c>
      <c r="Q76" s="120">
        <v>92.693</v>
      </c>
      <c r="R76" s="120">
        <v>16.701</v>
      </c>
      <c r="S76" s="120">
        <v>16.701</v>
      </c>
      <c r="T76" s="120">
        <v>32.39</v>
      </c>
      <c r="U76" s="120">
        <v>32.39</v>
      </c>
      <c r="V76" s="120">
        <v>52.013000000000005</v>
      </c>
      <c r="W76" s="120">
        <v>52.013000000000005</v>
      </c>
      <c r="X76" s="168">
        <f t="shared" si="15"/>
        <v>193.797</v>
      </c>
      <c r="Y76" s="168">
        <f t="shared" si="16"/>
        <v>193.797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68">
        <f t="shared" si="17"/>
        <v>0</v>
      </c>
      <c r="AI76" s="168">
        <f t="shared" si="18"/>
        <v>0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120">
        <v>0</v>
      </c>
      <c r="AQ76" s="120">
        <v>0</v>
      </c>
      <c r="AR76" s="168">
        <f t="shared" si="19"/>
        <v>0</v>
      </c>
      <c r="AS76" s="168">
        <f t="shared" si="20"/>
        <v>0</v>
      </c>
      <c r="AT76" s="120">
        <v>0</v>
      </c>
      <c r="AU76" s="120">
        <v>0</v>
      </c>
      <c r="AV76" s="120">
        <v>0</v>
      </c>
      <c r="AW76" s="120">
        <v>0</v>
      </c>
      <c r="AX76" s="120">
        <v>0</v>
      </c>
      <c r="AY76" s="120">
        <v>0</v>
      </c>
      <c r="AZ76" s="120">
        <v>0</v>
      </c>
      <c r="BA76" s="120">
        <v>0</v>
      </c>
      <c r="BB76" s="121">
        <v>76</v>
      </c>
      <c r="BC76" s="121">
        <v>76</v>
      </c>
      <c r="BD76" s="120">
        <v>62</v>
      </c>
      <c r="BE76" s="120">
        <v>62</v>
      </c>
      <c r="BF76" s="120">
        <v>32.83</v>
      </c>
      <c r="BG76" s="120">
        <v>32.83</v>
      </c>
      <c r="BH76" s="120">
        <v>59.17</v>
      </c>
      <c r="BI76" s="120">
        <v>59.17</v>
      </c>
      <c r="BJ76" s="168">
        <f t="shared" si="21"/>
        <v>230</v>
      </c>
      <c r="BK76" s="168">
        <f t="shared" si="22"/>
        <v>230</v>
      </c>
      <c r="BL76" s="120">
        <v>0</v>
      </c>
      <c r="BM76" s="120">
        <v>0</v>
      </c>
      <c r="BN76" s="120">
        <v>0</v>
      </c>
      <c r="BO76" s="120">
        <v>0</v>
      </c>
      <c r="BP76" s="120">
        <v>0</v>
      </c>
      <c r="BQ76" s="120">
        <v>0</v>
      </c>
      <c r="BR76" s="120">
        <v>0</v>
      </c>
      <c r="BS76" s="120">
        <v>0</v>
      </c>
      <c r="BT76" s="168">
        <f t="shared" si="23"/>
        <v>0</v>
      </c>
      <c r="BU76" s="168">
        <f t="shared" si="24"/>
        <v>0</v>
      </c>
    </row>
    <row r="77" spans="1:73" s="115" customFormat="1" ht="12.75" customHeight="1" hidden="1">
      <c r="A77" s="118">
        <v>69</v>
      </c>
      <c r="B77" s="132" t="s">
        <v>258</v>
      </c>
      <c r="C77" s="122">
        <v>3604.7</v>
      </c>
      <c r="D77" s="123">
        <v>53</v>
      </c>
      <c r="E77" s="123">
        <v>290</v>
      </c>
      <c r="F77" s="120">
        <v>23.988</v>
      </c>
      <c r="G77" s="120">
        <v>23.988</v>
      </c>
      <c r="H77" s="120">
        <v>20.232</v>
      </c>
      <c r="I77" s="120">
        <v>20.232</v>
      </c>
      <c r="J77" s="120">
        <v>20.513999999999996</v>
      </c>
      <c r="K77" s="120">
        <v>20.513999999999996</v>
      </c>
      <c r="L77" s="120">
        <v>23.544</v>
      </c>
      <c r="M77" s="120">
        <v>23.544</v>
      </c>
      <c r="N77" s="168">
        <f t="shared" si="13"/>
        <v>88.27799999999999</v>
      </c>
      <c r="O77" s="168">
        <f t="shared" si="14"/>
        <v>88.27799999999999</v>
      </c>
      <c r="P77" s="120">
        <v>231.968</v>
      </c>
      <c r="Q77" s="120">
        <v>231.968</v>
      </c>
      <c r="R77" s="120">
        <v>78.42999999999999</v>
      </c>
      <c r="S77" s="120">
        <v>78.42999999999999</v>
      </c>
      <c r="T77" s="120">
        <v>79.755</v>
      </c>
      <c r="U77" s="120">
        <v>79.755</v>
      </c>
      <c r="V77" s="120">
        <v>163.23</v>
      </c>
      <c r="W77" s="120">
        <v>163.23</v>
      </c>
      <c r="X77" s="168">
        <f t="shared" si="15"/>
        <v>553.3829999999999</v>
      </c>
      <c r="Y77" s="168">
        <f t="shared" si="16"/>
        <v>553.3829999999999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68">
        <f t="shared" si="17"/>
        <v>0</v>
      </c>
      <c r="AI77" s="168">
        <f t="shared" si="18"/>
        <v>0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0</v>
      </c>
      <c r="AR77" s="168">
        <f t="shared" si="19"/>
        <v>0</v>
      </c>
      <c r="AS77" s="168">
        <f t="shared" si="20"/>
        <v>0</v>
      </c>
      <c r="AT77" s="120">
        <v>0</v>
      </c>
      <c r="AU77" s="120">
        <v>0</v>
      </c>
      <c r="AV77" s="120">
        <v>0</v>
      </c>
      <c r="AW77" s="120">
        <v>0</v>
      </c>
      <c r="AX77" s="120">
        <v>0</v>
      </c>
      <c r="AY77" s="120">
        <v>0</v>
      </c>
      <c r="AZ77" s="120">
        <v>0</v>
      </c>
      <c r="BA77" s="120">
        <v>0</v>
      </c>
      <c r="BB77" s="121">
        <v>608</v>
      </c>
      <c r="BC77" s="121">
        <v>608</v>
      </c>
      <c r="BD77" s="120">
        <v>645</v>
      </c>
      <c r="BE77" s="120">
        <v>645</v>
      </c>
      <c r="BF77" s="120">
        <v>708.25</v>
      </c>
      <c r="BG77" s="120">
        <v>708.25</v>
      </c>
      <c r="BH77" s="120">
        <v>578.75</v>
      </c>
      <c r="BI77" s="120">
        <v>578.75</v>
      </c>
      <c r="BJ77" s="168">
        <f t="shared" si="21"/>
        <v>2540</v>
      </c>
      <c r="BK77" s="168">
        <f t="shared" si="22"/>
        <v>2540</v>
      </c>
      <c r="BL77" s="120">
        <v>0</v>
      </c>
      <c r="BM77" s="120">
        <v>0</v>
      </c>
      <c r="BN77" s="120">
        <v>0</v>
      </c>
      <c r="BO77" s="120">
        <v>0</v>
      </c>
      <c r="BP77" s="120">
        <v>0</v>
      </c>
      <c r="BQ77" s="120">
        <v>0</v>
      </c>
      <c r="BR77" s="120">
        <v>0</v>
      </c>
      <c r="BS77" s="120">
        <v>0</v>
      </c>
      <c r="BT77" s="168">
        <f t="shared" si="23"/>
        <v>0</v>
      </c>
      <c r="BU77" s="168">
        <f t="shared" si="24"/>
        <v>0</v>
      </c>
    </row>
    <row r="78" spans="1:73" s="115" customFormat="1" ht="27" customHeight="1" hidden="1">
      <c r="A78" s="118">
        <v>70</v>
      </c>
      <c r="B78" s="131" t="s">
        <v>259</v>
      </c>
      <c r="C78" s="58">
        <v>969.8</v>
      </c>
      <c r="D78" s="123">
        <v>55</v>
      </c>
      <c r="E78" s="123">
        <v>226</v>
      </c>
      <c r="F78" s="120">
        <v>21.700000000000003</v>
      </c>
      <c r="G78" s="120">
        <v>21.700000000000003</v>
      </c>
      <c r="H78" s="120">
        <v>17</v>
      </c>
      <c r="I78" s="120">
        <v>17</v>
      </c>
      <c r="J78" s="120">
        <v>14.3</v>
      </c>
      <c r="K78" s="120">
        <v>14.3</v>
      </c>
      <c r="L78" s="120">
        <v>22</v>
      </c>
      <c r="M78" s="120">
        <v>22</v>
      </c>
      <c r="N78" s="168">
        <f t="shared" si="13"/>
        <v>75</v>
      </c>
      <c r="O78" s="168">
        <f t="shared" si="14"/>
        <v>75</v>
      </c>
      <c r="P78" s="120">
        <v>123.48499999999999</v>
      </c>
      <c r="Q78" s="120">
        <v>123.48499999999999</v>
      </c>
      <c r="R78" s="120">
        <v>42.4</v>
      </c>
      <c r="S78" s="120">
        <v>42.4</v>
      </c>
      <c r="T78" s="120">
        <v>4.29</v>
      </c>
      <c r="U78" s="120">
        <v>4.29</v>
      </c>
      <c r="V78" s="120">
        <v>87.97999999999999</v>
      </c>
      <c r="W78" s="120">
        <v>87.97999999999999</v>
      </c>
      <c r="X78" s="168">
        <f t="shared" si="15"/>
        <v>258.155</v>
      </c>
      <c r="Y78" s="168">
        <f t="shared" si="16"/>
        <v>258.155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68">
        <f t="shared" si="17"/>
        <v>0</v>
      </c>
      <c r="AI78" s="168">
        <f t="shared" si="18"/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68">
        <f t="shared" si="19"/>
        <v>0</v>
      </c>
      <c r="AS78" s="168">
        <f t="shared" si="20"/>
        <v>0</v>
      </c>
      <c r="AT78" s="120">
        <v>0</v>
      </c>
      <c r="AU78" s="120">
        <v>0</v>
      </c>
      <c r="AV78" s="120">
        <v>0</v>
      </c>
      <c r="AW78" s="120">
        <v>0</v>
      </c>
      <c r="AX78" s="120">
        <v>0</v>
      </c>
      <c r="AY78" s="120">
        <v>0</v>
      </c>
      <c r="AZ78" s="120">
        <v>0</v>
      </c>
      <c r="BA78" s="120">
        <v>0</v>
      </c>
      <c r="BB78" s="121">
        <v>216</v>
      </c>
      <c r="BC78" s="121">
        <v>216</v>
      </c>
      <c r="BD78" s="120">
        <v>253</v>
      </c>
      <c r="BE78" s="120">
        <v>253</v>
      </c>
      <c r="BF78" s="120">
        <v>241</v>
      </c>
      <c r="BG78" s="120">
        <v>241</v>
      </c>
      <c r="BH78" s="120">
        <v>248</v>
      </c>
      <c r="BI78" s="120">
        <v>248</v>
      </c>
      <c r="BJ78" s="168">
        <f t="shared" si="21"/>
        <v>958</v>
      </c>
      <c r="BK78" s="168">
        <f t="shared" si="22"/>
        <v>958</v>
      </c>
      <c r="BL78" s="120">
        <v>0</v>
      </c>
      <c r="BM78" s="120">
        <v>0</v>
      </c>
      <c r="BN78" s="120">
        <v>0</v>
      </c>
      <c r="BO78" s="120">
        <v>0</v>
      </c>
      <c r="BP78" s="120">
        <v>0</v>
      </c>
      <c r="BQ78" s="120">
        <v>0</v>
      </c>
      <c r="BR78" s="120">
        <v>0</v>
      </c>
      <c r="BS78" s="120">
        <v>0</v>
      </c>
      <c r="BT78" s="168">
        <f t="shared" si="23"/>
        <v>0</v>
      </c>
      <c r="BU78" s="168">
        <f t="shared" si="24"/>
        <v>0</v>
      </c>
    </row>
    <row r="79" spans="1:73" s="115" customFormat="1" ht="12.75" customHeight="1" hidden="1">
      <c r="A79" s="118">
        <v>71</v>
      </c>
      <c r="B79" s="124" t="s">
        <v>260</v>
      </c>
      <c r="C79" s="58">
        <v>179.1</v>
      </c>
      <c r="D79" s="123">
        <v>14</v>
      </c>
      <c r="E79" s="123">
        <v>47</v>
      </c>
      <c r="F79" s="120">
        <v>6.1000000000000005</v>
      </c>
      <c r="G79" s="120">
        <v>6.1000000000000005</v>
      </c>
      <c r="H79" s="120">
        <v>5.4</v>
      </c>
      <c r="I79" s="120">
        <v>5.4</v>
      </c>
      <c r="J79" s="120">
        <v>2.5</v>
      </c>
      <c r="K79" s="120">
        <v>2.5</v>
      </c>
      <c r="L79" s="120">
        <v>5.800000000000001</v>
      </c>
      <c r="M79" s="120">
        <v>5.800000000000001</v>
      </c>
      <c r="N79" s="168">
        <f t="shared" si="13"/>
        <v>19.8</v>
      </c>
      <c r="O79" s="168">
        <f t="shared" si="14"/>
        <v>19.8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68">
        <f t="shared" si="15"/>
        <v>0</v>
      </c>
      <c r="Y79" s="168">
        <f t="shared" si="16"/>
        <v>0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68">
        <f t="shared" si="17"/>
        <v>0</v>
      </c>
      <c r="AI79" s="168">
        <f t="shared" si="18"/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68">
        <f t="shared" si="19"/>
        <v>0</v>
      </c>
      <c r="AS79" s="168">
        <f t="shared" si="20"/>
        <v>0</v>
      </c>
      <c r="AT79" s="120">
        <v>0</v>
      </c>
      <c r="AU79" s="120">
        <v>0</v>
      </c>
      <c r="AV79" s="120">
        <v>0</v>
      </c>
      <c r="AW79" s="120">
        <v>0</v>
      </c>
      <c r="AX79" s="120">
        <v>0</v>
      </c>
      <c r="AY79" s="120">
        <v>0</v>
      </c>
      <c r="AZ79" s="120">
        <v>0</v>
      </c>
      <c r="BA79" s="120">
        <v>0</v>
      </c>
      <c r="BB79" s="121">
        <v>76</v>
      </c>
      <c r="BC79" s="121">
        <v>76</v>
      </c>
      <c r="BD79" s="120">
        <v>79</v>
      </c>
      <c r="BE79" s="120">
        <v>79</v>
      </c>
      <c r="BF79" s="120">
        <v>74</v>
      </c>
      <c r="BG79" s="120">
        <v>74</v>
      </c>
      <c r="BH79" s="120">
        <v>87</v>
      </c>
      <c r="BI79" s="120">
        <v>87</v>
      </c>
      <c r="BJ79" s="168">
        <f t="shared" si="21"/>
        <v>316</v>
      </c>
      <c r="BK79" s="168">
        <f t="shared" si="22"/>
        <v>316</v>
      </c>
      <c r="BL79" s="120">
        <v>0</v>
      </c>
      <c r="BM79" s="120">
        <v>0</v>
      </c>
      <c r="BN79" s="120">
        <v>0</v>
      </c>
      <c r="BO79" s="120">
        <v>0</v>
      </c>
      <c r="BP79" s="120">
        <v>0</v>
      </c>
      <c r="BQ79" s="120">
        <v>0</v>
      </c>
      <c r="BR79" s="120">
        <v>0</v>
      </c>
      <c r="BS79" s="120">
        <v>0</v>
      </c>
      <c r="BT79" s="168">
        <f t="shared" si="23"/>
        <v>0</v>
      </c>
      <c r="BU79" s="168">
        <f t="shared" si="24"/>
        <v>0</v>
      </c>
    </row>
    <row r="80" spans="1:73" s="115" customFormat="1" ht="12.75" customHeight="1" hidden="1">
      <c r="A80" s="118">
        <v>72</v>
      </c>
      <c r="B80" s="124" t="s">
        <v>261</v>
      </c>
      <c r="C80" s="58">
        <v>178.7</v>
      </c>
      <c r="D80" s="58">
        <v>13</v>
      </c>
      <c r="E80" s="58">
        <v>49</v>
      </c>
      <c r="F80" s="120">
        <v>20.2</v>
      </c>
      <c r="G80" s="120">
        <v>20.2</v>
      </c>
      <c r="H80" s="120">
        <v>16.96</v>
      </c>
      <c r="I80" s="120">
        <v>16.96</v>
      </c>
      <c r="J80" s="120">
        <v>1.6</v>
      </c>
      <c r="K80" s="120">
        <v>1.6</v>
      </c>
      <c r="L80" s="120">
        <v>26.6</v>
      </c>
      <c r="M80" s="120">
        <v>26.6</v>
      </c>
      <c r="N80" s="168">
        <f t="shared" si="13"/>
        <v>65.36</v>
      </c>
      <c r="O80" s="168">
        <f t="shared" si="14"/>
        <v>65.36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68">
        <f t="shared" si="15"/>
        <v>0</v>
      </c>
      <c r="Y80" s="168">
        <f t="shared" si="16"/>
        <v>0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68">
        <f t="shared" si="17"/>
        <v>0</v>
      </c>
      <c r="AI80" s="168">
        <f t="shared" si="18"/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68">
        <f t="shared" si="19"/>
        <v>0</v>
      </c>
      <c r="AS80" s="168">
        <f t="shared" si="20"/>
        <v>0</v>
      </c>
      <c r="AT80" s="120">
        <v>0</v>
      </c>
      <c r="AU80" s="120">
        <v>0</v>
      </c>
      <c r="AV80" s="120">
        <v>0</v>
      </c>
      <c r="AW80" s="120">
        <v>0</v>
      </c>
      <c r="AX80" s="120">
        <v>0</v>
      </c>
      <c r="AY80" s="120">
        <v>0</v>
      </c>
      <c r="AZ80" s="120">
        <v>0</v>
      </c>
      <c r="BA80" s="120">
        <v>0</v>
      </c>
      <c r="BB80" s="121">
        <v>54</v>
      </c>
      <c r="BC80" s="121">
        <v>54</v>
      </c>
      <c r="BD80" s="120">
        <v>73</v>
      </c>
      <c r="BE80" s="120">
        <v>73</v>
      </c>
      <c r="BF80" s="120">
        <v>44</v>
      </c>
      <c r="BG80" s="120">
        <v>44</v>
      </c>
      <c r="BH80" s="120">
        <v>96</v>
      </c>
      <c r="BI80" s="120">
        <v>96</v>
      </c>
      <c r="BJ80" s="168">
        <f t="shared" si="21"/>
        <v>267</v>
      </c>
      <c r="BK80" s="168">
        <f t="shared" si="22"/>
        <v>267</v>
      </c>
      <c r="BL80" s="120">
        <v>0</v>
      </c>
      <c r="BM80" s="120">
        <v>0</v>
      </c>
      <c r="BN80" s="120">
        <v>0</v>
      </c>
      <c r="BO80" s="120">
        <v>0</v>
      </c>
      <c r="BP80" s="120">
        <v>0</v>
      </c>
      <c r="BQ80" s="120">
        <v>0</v>
      </c>
      <c r="BR80" s="120">
        <v>0</v>
      </c>
      <c r="BS80" s="120">
        <v>0</v>
      </c>
      <c r="BT80" s="168">
        <f t="shared" si="23"/>
        <v>0</v>
      </c>
      <c r="BU80" s="168">
        <f t="shared" si="24"/>
        <v>0</v>
      </c>
    </row>
    <row r="81" spans="1:73" s="115" customFormat="1" ht="12.75" customHeight="1" hidden="1">
      <c r="A81" s="118">
        <v>73</v>
      </c>
      <c r="B81" s="124" t="s">
        <v>262</v>
      </c>
      <c r="C81" s="58">
        <v>936.8</v>
      </c>
      <c r="D81" s="58">
        <v>17</v>
      </c>
      <c r="E81" s="58">
        <v>104</v>
      </c>
      <c r="F81" s="120">
        <v>20.067</v>
      </c>
      <c r="G81" s="120">
        <v>20.067</v>
      </c>
      <c r="H81" s="120">
        <v>12.3</v>
      </c>
      <c r="I81" s="120">
        <v>12.3</v>
      </c>
      <c r="J81" s="120">
        <v>12</v>
      </c>
      <c r="K81" s="120">
        <v>12</v>
      </c>
      <c r="L81" s="120">
        <v>14.7</v>
      </c>
      <c r="M81" s="120">
        <v>14.7</v>
      </c>
      <c r="N81" s="168">
        <f t="shared" si="13"/>
        <v>59.06700000000001</v>
      </c>
      <c r="O81" s="168">
        <f t="shared" si="14"/>
        <v>59.06700000000001</v>
      </c>
      <c r="P81" s="120">
        <v>110.93</v>
      </c>
      <c r="Q81" s="120">
        <v>110.93</v>
      </c>
      <c r="R81" s="120">
        <v>20.98</v>
      </c>
      <c r="S81" s="120">
        <v>20.98</v>
      </c>
      <c r="T81" s="120">
        <v>8.1</v>
      </c>
      <c r="U81" s="120">
        <v>8.1</v>
      </c>
      <c r="V81" s="120">
        <v>83.67</v>
      </c>
      <c r="W81" s="120">
        <v>83.67</v>
      </c>
      <c r="X81" s="168">
        <f t="shared" si="15"/>
        <v>223.68</v>
      </c>
      <c r="Y81" s="168">
        <f t="shared" si="16"/>
        <v>223.68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68">
        <f t="shared" si="17"/>
        <v>0</v>
      </c>
      <c r="AI81" s="168">
        <f t="shared" si="18"/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68">
        <f t="shared" si="19"/>
        <v>0</v>
      </c>
      <c r="AS81" s="168">
        <f t="shared" si="20"/>
        <v>0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</v>
      </c>
      <c r="AZ81" s="120">
        <v>0</v>
      </c>
      <c r="BA81" s="120">
        <v>0</v>
      </c>
      <c r="BB81" s="121">
        <v>214</v>
      </c>
      <c r="BC81" s="121">
        <v>214</v>
      </c>
      <c r="BD81" s="120">
        <v>172</v>
      </c>
      <c r="BE81" s="120">
        <v>172</v>
      </c>
      <c r="BF81" s="120">
        <v>162</v>
      </c>
      <c r="BG81" s="120">
        <v>162</v>
      </c>
      <c r="BH81" s="120">
        <v>191</v>
      </c>
      <c r="BI81" s="120">
        <v>191</v>
      </c>
      <c r="BJ81" s="168">
        <f t="shared" si="21"/>
        <v>739</v>
      </c>
      <c r="BK81" s="168">
        <f t="shared" si="22"/>
        <v>739</v>
      </c>
      <c r="BL81" s="120">
        <v>0</v>
      </c>
      <c r="BM81" s="120">
        <v>0</v>
      </c>
      <c r="BN81" s="120">
        <v>0</v>
      </c>
      <c r="BO81" s="120">
        <v>0</v>
      </c>
      <c r="BP81" s="120">
        <v>0</v>
      </c>
      <c r="BQ81" s="120">
        <v>0</v>
      </c>
      <c r="BR81" s="120">
        <v>0</v>
      </c>
      <c r="BS81" s="120">
        <v>0</v>
      </c>
      <c r="BT81" s="168">
        <f t="shared" si="23"/>
        <v>0</v>
      </c>
      <c r="BU81" s="168">
        <f t="shared" si="24"/>
        <v>0</v>
      </c>
    </row>
    <row r="82" spans="1:73" s="115" customFormat="1" ht="12.75" customHeight="1" hidden="1">
      <c r="A82" s="118">
        <v>74</v>
      </c>
      <c r="B82" s="124" t="s">
        <v>263</v>
      </c>
      <c r="C82" s="122">
        <v>1124.5</v>
      </c>
      <c r="D82" s="58">
        <v>16</v>
      </c>
      <c r="E82" s="58">
        <v>104</v>
      </c>
      <c r="F82" s="120">
        <v>17.444</v>
      </c>
      <c r="G82" s="120">
        <v>17.444</v>
      </c>
      <c r="H82" s="120">
        <v>10.8</v>
      </c>
      <c r="I82" s="120">
        <v>10.8</v>
      </c>
      <c r="J82" s="120">
        <v>9.9</v>
      </c>
      <c r="K82" s="120">
        <v>9.9</v>
      </c>
      <c r="L82" s="120">
        <v>14.6</v>
      </c>
      <c r="M82" s="120">
        <v>14.6</v>
      </c>
      <c r="N82" s="168">
        <f t="shared" si="13"/>
        <v>52.744</v>
      </c>
      <c r="O82" s="168">
        <f t="shared" si="14"/>
        <v>52.744</v>
      </c>
      <c r="P82" s="120">
        <v>101.73</v>
      </c>
      <c r="Q82" s="120">
        <v>101.73</v>
      </c>
      <c r="R82" s="120">
        <v>19.400000000000002</v>
      </c>
      <c r="S82" s="120">
        <v>19.400000000000002</v>
      </c>
      <c r="T82" s="120">
        <v>7.17</v>
      </c>
      <c r="U82" s="120">
        <v>7.17</v>
      </c>
      <c r="V82" s="120">
        <v>69.9</v>
      </c>
      <c r="W82" s="120">
        <v>69.9</v>
      </c>
      <c r="X82" s="168">
        <f t="shared" si="15"/>
        <v>198.20000000000002</v>
      </c>
      <c r="Y82" s="168">
        <f t="shared" si="16"/>
        <v>198.20000000000002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68">
        <f t="shared" si="17"/>
        <v>0</v>
      </c>
      <c r="AI82" s="168">
        <f t="shared" si="18"/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68">
        <f t="shared" si="19"/>
        <v>0</v>
      </c>
      <c r="AS82" s="168">
        <f t="shared" si="20"/>
        <v>0</v>
      </c>
      <c r="AT82" s="120">
        <v>0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121">
        <v>176</v>
      </c>
      <c r="BC82" s="121">
        <v>176</v>
      </c>
      <c r="BD82" s="120">
        <v>166</v>
      </c>
      <c r="BE82" s="120">
        <v>166</v>
      </c>
      <c r="BF82" s="120">
        <v>111</v>
      </c>
      <c r="BG82" s="120">
        <v>111</v>
      </c>
      <c r="BH82" s="120">
        <v>159</v>
      </c>
      <c r="BI82" s="120">
        <v>159</v>
      </c>
      <c r="BJ82" s="168">
        <f t="shared" si="21"/>
        <v>612</v>
      </c>
      <c r="BK82" s="168">
        <f t="shared" si="22"/>
        <v>612</v>
      </c>
      <c r="BL82" s="120">
        <v>0</v>
      </c>
      <c r="BM82" s="120">
        <v>0</v>
      </c>
      <c r="BN82" s="120">
        <v>0</v>
      </c>
      <c r="BO82" s="120">
        <v>0</v>
      </c>
      <c r="BP82" s="120">
        <v>0</v>
      </c>
      <c r="BQ82" s="120">
        <v>0</v>
      </c>
      <c r="BR82" s="120">
        <v>0</v>
      </c>
      <c r="BS82" s="120">
        <v>0</v>
      </c>
      <c r="BT82" s="168">
        <f t="shared" si="23"/>
        <v>0</v>
      </c>
      <c r="BU82" s="168">
        <f t="shared" si="24"/>
        <v>0</v>
      </c>
    </row>
    <row r="83" spans="1:73" s="115" customFormat="1" ht="12.75" customHeight="1" hidden="1">
      <c r="A83" s="118">
        <v>75</v>
      </c>
      <c r="B83" s="127" t="s">
        <v>264</v>
      </c>
      <c r="C83" s="103">
        <v>1578.95</v>
      </c>
      <c r="D83" s="103">
        <v>74</v>
      </c>
      <c r="E83" s="103">
        <v>25</v>
      </c>
      <c r="F83" s="120">
        <v>7.3</v>
      </c>
      <c r="G83" s="120">
        <v>7.3</v>
      </c>
      <c r="H83" s="120">
        <v>5.4159999999999995</v>
      </c>
      <c r="I83" s="120">
        <v>5.4159999999999995</v>
      </c>
      <c r="J83" s="120">
        <v>4.34</v>
      </c>
      <c r="K83" s="120">
        <v>4.34</v>
      </c>
      <c r="L83" s="120">
        <v>8.9</v>
      </c>
      <c r="M83" s="120">
        <v>8.9</v>
      </c>
      <c r="N83" s="168">
        <f t="shared" si="13"/>
        <v>25.955999999999996</v>
      </c>
      <c r="O83" s="168">
        <f t="shared" si="14"/>
        <v>25.955999999999996</v>
      </c>
      <c r="P83" s="120">
        <v>190.8</v>
      </c>
      <c r="Q83" s="120">
        <v>190.8</v>
      </c>
      <c r="R83" s="120">
        <v>88.175</v>
      </c>
      <c r="S83" s="120">
        <v>88.175</v>
      </c>
      <c r="T83" s="120">
        <v>0</v>
      </c>
      <c r="U83" s="120">
        <v>0</v>
      </c>
      <c r="V83" s="120">
        <v>116.66</v>
      </c>
      <c r="W83" s="120">
        <v>116.66</v>
      </c>
      <c r="X83" s="168">
        <f t="shared" si="15"/>
        <v>395.635</v>
      </c>
      <c r="Y83" s="168">
        <f t="shared" si="16"/>
        <v>395.635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68">
        <f t="shared" si="17"/>
        <v>0</v>
      </c>
      <c r="AI83" s="168">
        <f t="shared" si="18"/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68">
        <f t="shared" si="19"/>
        <v>0</v>
      </c>
      <c r="AS83" s="168">
        <f t="shared" si="20"/>
        <v>0</v>
      </c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1">
        <v>111.26</v>
      </c>
      <c r="BC83" s="121">
        <v>111.26</v>
      </c>
      <c r="BD83" s="120">
        <v>104.98</v>
      </c>
      <c r="BE83" s="120">
        <v>104.98</v>
      </c>
      <c r="BF83" s="120">
        <v>118.65</v>
      </c>
      <c r="BG83" s="120">
        <v>118.65</v>
      </c>
      <c r="BH83" s="120">
        <v>169.07</v>
      </c>
      <c r="BI83" s="120">
        <v>169.07</v>
      </c>
      <c r="BJ83" s="176">
        <f t="shared" si="21"/>
        <v>503.96</v>
      </c>
      <c r="BK83" s="176">
        <f t="shared" si="22"/>
        <v>503.96</v>
      </c>
      <c r="BL83" s="120">
        <v>0</v>
      </c>
      <c r="BM83" s="120">
        <v>0</v>
      </c>
      <c r="BN83" s="120">
        <v>0</v>
      </c>
      <c r="BO83" s="120">
        <v>0</v>
      </c>
      <c r="BP83" s="120">
        <v>0</v>
      </c>
      <c r="BQ83" s="120">
        <v>0</v>
      </c>
      <c r="BR83" s="120">
        <v>0</v>
      </c>
      <c r="BS83" s="120">
        <v>0</v>
      </c>
      <c r="BT83" s="168">
        <f t="shared" si="23"/>
        <v>0</v>
      </c>
      <c r="BU83" s="168">
        <f t="shared" si="24"/>
        <v>0</v>
      </c>
    </row>
    <row r="84" spans="1:73" s="48" customFormat="1" ht="12.75" customHeight="1">
      <c r="A84" s="118"/>
      <c r="B84" s="177" t="str">
        <f>'[1]Прил.2-ТЭР БУ'!$B$9</f>
        <v>МО "Гольянское"</v>
      </c>
      <c r="C84" s="63">
        <v>435.87</v>
      </c>
      <c r="D84" s="118">
        <v>6</v>
      </c>
      <c r="E84" s="118">
        <v>25</v>
      </c>
      <c r="F84" s="133">
        <v>0.615</v>
      </c>
      <c r="G84" s="133">
        <v>0.615</v>
      </c>
      <c r="H84" s="133">
        <v>0.58</v>
      </c>
      <c r="I84" s="133">
        <v>0.58</v>
      </c>
      <c r="J84" s="133">
        <v>0.595</v>
      </c>
      <c r="K84" s="133">
        <v>0.595</v>
      </c>
      <c r="L84" s="133">
        <v>0.441</v>
      </c>
      <c r="M84" s="133">
        <v>0.441</v>
      </c>
      <c r="N84" s="176">
        <f t="shared" si="13"/>
        <v>2.231</v>
      </c>
      <c r="O84" s="176">
        <f t="shared" si="14"/>
        <v>2.231</v>
      </c>
      <c r="P84" s="134">
        <v>24.58</v>
      </c>
      <c r="Q84" s="134">
        <v>24.58</v>
      </c>
      <c r="R84" s="134">
        <v>4.1</v>
      </c>
      <c r="S84" s="134">
        <v>4.1</v>
      </c>
      <c r="T84" s="134">
        <v>1.75</v>
      </c>
      <c r="U84" s="134">
        <v>1.75</v>
      </c>
      <c r="V84" s="134">
        <v>18.06</v>
      </c>
      <c r="W84" s="134">
        <v>18.06</v>
      </c>
      <c r="X84" s="176">
        <f t="shared" si="15"/>
        <v>48.489999999999995</v>
      </c>
      <c r="Y84" s="176">
        <f t="shared" si="16"/>
        <v>48.489999999999995</v>
      </c>
      <c r="Z84" s="68"/>
      <c r="AA84" s="68"/>
      <c r="AB84" s="68"/>
      <c r="AC84" s="68"/>
      <c r="AD84" s="68"/>
      <c r="AE84" s="68"/>
      <c r="AF84" s="68"/>
      <c r="AG84" s="68"/>
      <c r="AH84" s="168">
        <f t="shared" si="17"/>
        <v>0</v>
      </c>
      <c r="AI84" s="168">
        <f t="shared" si="18"/>
        <v>0</v>
      </c>
      <c r="AJ84" s="68"/>
      <c r="AK84" s="68"/>
      <c r="AL84" s="68"/>
      <c r="AM84" s="68"/>
      <c r="AN84" s="68"/>
      <c r="AO84" s="68"/>
      <c r="AP84" s="68"/>
      <c r="AQ84" s="68"/>
      <c r="AR84" s="168">
        <f t="shared" si="19"/>
        <v>0</v>
      </c>
      <c r="AS84" s="168">
        <f t="shared" si="20"/>
        <v>0</v>
      </c>
      <c r="AT84" s="68"/>
      <c r="AU84" s="68"/>
      <c r="AV84" s="68"/>
      <c r="AW84" s="68"/>
      <c r="AX84" s="68"/>
      <c r="AY84" s="68"/>
      <c r="AZ84" s="68"/>
      <c r="BA84" s="68"/>
      <c r="BB84" s="68">
        <v>53</v>
      </c>
      <c r="BC84" s="68">
        <v>53</v>
      </c>
      <c r="BD84" s="68">
        <v>9</v>
      </c>
      <c r="BE84" s="68">
        <v>9</v>
      </c>
      <c r="BF84" s="68">
        <v>26</v>
      </c>
      <c r="BG84" s="68">
        <v>26</v>
      </c>
      <c r="BH84" s="68">
        <v>16</v>
      </c>
      <c r="BI84" s="68">
        <v>16</v>
      </c>
      <c r="BJ84" s="168">
        <f t="shared" si="21"/>
        <v>104</v>
      </c>
      <c r="BK84" s="168">
        <f t="shared" si="22"/>
        <v>104</v>
      </c>
      <c r="BL84" s="68"/>
      <c r="BM84" s="68"/>
      <c r="BN84" s="68"/>
      <c r="BO84" s="68"/>
      <c r="BP84" s="68"/>
      <c r="BQ84" s="68"/>
      <c r="BR84" s="68"/>
      <c r="BS84" s="68"/>
      <c r="BT84" s="168">
        <f t="shared" si="23"/>
        <v>0</v>
      </c>
      <c r="BU84" s="168">
        <f t="shared" si="24"/>
        <v>0</v>
      </c>
    </row>
    <row r="85" spans="1:73" s="138" customFormat="1" ht="12.75" customHeight="1">
      <c r="A85" s="135"/>
      <c r="B85" s="178" t="s">
        <v>265</v>
      </c>
      <c r="C85" s="136">
        <v>153.2</v>
      </c>
      <c r="D85" s="135">
        <v>15</v>
      </c>
      <c r="E85" s="135">
        <v>100</v>
      </c>
      <c r="F85" s="135"/>
      <c r="G85" s="103"/>
      <c r="H85" s="103"/>
      <c r="I85" s="103"/>
      <c r="J85" s="103"/>
      <c r="K85" s="103"/>
      <c r="L85" s="103"/>
      <c r="M85" s="103"/>
      <c r="N85" s="176">
        <f t="shared" si="13"/>
        <v>0</v>
      </c>
      <c r="O85" s="176">
        <f t="shared" si="14"/>
        <v>0</v>
      </c>
      <c r="P85" s="103"/>
      <c r="Q85" s="103"/>
      <c r="R85" s="103"/>
      <c r="S85" s="103"/>
      <c r="T85" s="103"/>
      <c r="U85" s="103"/>
      <c r="V85" s="103"/>
      <c r="W85" s="103"/>
      <c r="X85" s="176">
        <f t="shared" si="15"/>
        <v>0</v>
      </c>
      <c r="Y85" s="176">
        <f t="shared" si="16"/>
        <v>0</v>
      </c>
      <c r="Z85" s="137"/>
      <c r="AA85" s="137"/>
      <c r="AB85" s="137"/>
      <c r="AC85" s="137"/>
      <c r="AD85" s="137"/>
      <c r="AE85" s="137"/>
      <c r="AF85" s="137"/>
      <c r="AG85" s="137"/>
      <c r="AH85" s="168">
        <f t="shared" si="17"/>
        <v>0</v>
      </c>
      <c r="AI85" s="168">
        <f t="shared" si="18"/>
        <v>0</v>
      </c>
      <c r="AJ85" s="137"/>
      <c r="AK85" s="137"/>
      <c r="AL85" s="137"/>
      <c r="AM85" s="137"/>
      <c r="AN85" s="137"/>
      <c r="AO85" s="137"/>
      <c r="AP85" s="137"/>
      <c r="AQ85" s="137"/>
      <c r="AR85" s="168">
        <f t="shared" si="19"/>
        <v>0</v>
      </c>
      <c r="AS85" s="168">
        <f t="shared" si="20"/>
        <v>0</v>
      </c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68">
        <f t="shared" si="21"/>
        <v>0</v>
      </c>
      <c r="BK85" s="168">
        <f t="shared" si="22"/>
        <v>0</v>
      </c>
      <c r="BL85" s="137"/>
      <c r="BM85" s="137"/>
      <c r="BN85" s="137"/>
      <c r="BO85" s="137"/>
      <c r="BP85" s="137"/>
      <c r="BQ85" s="137"/>
      <c r="BR85" s="137"/>
      <c r="BS85" s="137"/>
      <c r="BT85" s="168">
        <f t="shared" si="23"/>
        <v>0</v>
      </c>
      <c r="BU85" s="168">
        <f t="shared" si="24"/>
        <v>0</v>
      </c>
    </row>
    <row r="86" spans="1:73" s="142" customFormat="1" ht="12.75" customHeight="1">
      <c r="A86" s="139"/>
      <c r="B86" s="179" t="s">
        <v>266</v>
      </c>
      <c r="C86" s="139">
        <v>1338.2</v>
      </c>
      <c r="D86" s="139">
        <v>12</v>
      </c>
      <c r="E86" s="139">
        <v>50</v>
      </c>
      <c r="F86" s="139">
        <v>0.95</v>
      </c>
      <c r="G86" s="120">
        <v>0.95</v>
      </c>
      <c r="H86" s="120">
        <v>0.77</v>
      </c>
      <c r="I86" s="120">
        <v>0.77</v>
      </c>
      <c r="J86" s="120">
        <v>0.6</v>
      </c>
      <c r="K86" s="120">
        <v>0.6</v>
      </c>
      <c r="L86" s="120">
        <v>0.7</v>
      </c>
      <c r="M86" s="120">
        <v>0.7</v>
      </c>
      <c r="N86" s="176">
        <f t="shared" si="13"/>
        <v>3.0199999999999996</v>
      </c>
      <c r="O86" s="176">
        <f t="shared" si="14"/>
        <v>3.0199999999999996</v>
      </c>
      <c r="P86" s="141">
        <v>42</v>
      </c>
      <c r="Q86" s="141">
        <v>42</v>
      </c>
      <c r="R86" s="141">
        <v>9.5</v>
      </c>
      <c r="S86" s="141">
        <v>9.5</v>
      </c>
      <c r="T86" s="141">
        <v>3.3</v>
      </c>
      <c r="U86" s="141">
        <v>3.3</v>
      </c>
      <c r="V86" s="141">
        <v>33</v>
      </c>
      <c r="W86" s="141">
        <v>33</v>
      </c>
      <c r="X86" s="176">
        <f t="shared" si="15"/>
        <v>87.8</v>
      </c>
      <c r="Y86" s="176">
        <f t="shared" si="16"/>
        <v>87.8</v>
      </c>
      <c r="Z86" s="141"/>
      <c r="AA86" s="141"/>
      <c r="AB86" s="141"/>
      <c r="AC86" s="141"/>
      <c r="AD86" s="141"/>
      <c r="AE86" s="141"/>
      <c r="AF86" s="141"/>
      <c r="AG86" s="141"/>
      <c r="AH86" s="168">
        <f t="shared" si="17"/>
        <v>0</v>
      </c>
      <c r="AI86" s="168">
        <f t="shared" si="18"/>
        <v>0</v>
      </c>
      <c r="AJ86" s="141"/>
      <c r="AK86" s="141"/>
      <c r="AL86" s="141"/>
      <c r="AM86" s="141"/>
      <c r="AN86" s="141"/>
      <c r="AO86" s="141"/>
      <c r="AP86" s="141"/>
      <c r="AQ86" s="141"/>
      <c r="AR86" s="168">
        <f t="shared" si="19"/>
        <v>0</v>
      </c>
      <c r="AS86" s="168">
        <f t="shared" si="20"/>
        <v>0</v>
      </c>
      <c r="AT86" s="141"/>
      <c r="AU86" s="141"/>
      <c r="AV86" s="141"/>
      <c r="AW86" s="141"/>
      <c r="AX86" s="141"/>
      <c r="AY86" s="141"/>
      <c r="AZ86" s="141"/>
      <c r="BA86" s="141"/>
      <c r="BB86" s="141">
        <v>16</v>
      </c>
      <c r="BC86" s="141">
        <v>16</v>
      </c>
      <c r="BD86" s="141">
        <v>12</v>
      </c>
      <c r="BE86" s="141">
        <v>12</v>
      </c>
      <c r="BF86" s="141">
        <v>15</v>
      </c>
      <c r="BG86" s="141">
        <v>15</v>
      </c>
      <c r="BH86" s="141">
        <v>14</v>
      </c>
      <c r="BI86" s="141">
        <v>14</v>
      </c>
      <c r="BJ86" s="168">
        <f t="shared" si="21"/>
        <v>57</v>
      </c>
      <c r="BK86" s="168">
        <f t="shared" si="22"/>
        <v>57</v>
      </c>
      <c r="BL86" s="141"/>
      <c r="BM86" s="141"/>
      <c r="BN86" s="141"/>
      <c r="BO86" s="141"/>
      <c r="BP86" s="141"/>
      <c r="BQ86" s="141"/>
      <c r="BR86" s="141"/>
      <c r="BS86" s="141"/>
      <c r="BT86" s="168">
        <f t="shared" si="23"/>
        <v>0</v>
      </c>
      <c r="BU86" s="168">
        <f t="shared" si="24"/>
        <v>0</v>
      </c>
    </row>
    <row r="87" spans="1:73" s="142" customFormat="1" ht="12.75" customHeight="1">
      <c r="A87" s="139"/>
      <c r="B87" s="179" t="s">
        <v>267</v>
      </c>
      <c r="C87" s="139">
        <v>125.87</v>
      </c>
      <c r="D87" s="139">
        <v>7</v>
      </c>
      <c r="E87" s="139">
        <v>15</v>
      </c>
      <c r="F87" s="139">
        <v>0.8</v>
      </c>
      <c r="G87" s="120">
        <v>0.8</v>
      </c>
      <c r="H87" s="120">
        <v>0.4</v>
      </c>
      <c r="I87" s="120">
        <v>0.4</v>
      </c>
      <c r="J87" s="120">
        <v>0.75</v>
      </c>
      <c r="K87" s="120">
        <v>0.75</v>
      </c>
      <c r="L87" s="120">
        <v>0.6</v>
      </c>
      <c r="M87" s="120">
        <v>0.6</v>
      </c>
      <c r="N87" s="176">
        <f t="shared" si="13"/>
        <v>2.5500000000000003</v>
      </c>
      <c r="O87" s="176">
        <f t="shared" si="14"/>
        <v>2.5500000000000003</v>
      </c>
      <c r="P87" s="141"/>
      <c r="Q87" s="141"/>
      <c r="R87" s="141"/>
      <c r="S87" s="141"/>
      <c r="T87" s="141"/>
      <c r="U87" s="141"/>
      <c r="V87" s="141"/>
      <c r="W87" s="141"/>
      <c r="X87" s="176">
        <f t="shared" si="15"/>
        <v>0</v>
      </c>
      <c r="Y87" s="176">
        <f t="shared" si="16"/>
        <v>0</v>
      </c>
      <c r="Z87" s="141"/>
      <c r="AA87" s="141"/>
      <c r="AB87" s="141"/>
      <c r="AC87" s="141"/>
      <c r="AD87" s="141"/>
      <c r="AE87" s="141"/>
      <c r="AF87" s="141"/>
      <c r="AG87" s="141"/>
      <c r="AH87" s="168">
        <f t="shared" si="17"/>
        <v>0</v>
      </c>
      <c r="AI87" s="168">
        <f t="shared" si="18"/>
        <v>0</v>
      </c>
      <c r="AJ87" s="141">
        <v>1.8</v>
      </c>
      <c r="AK87" s="141">
        <v>1.8</v>
      </c>
      <c r="AL87" s="141">
        <v>0.4</v>
      </c>
      <c r="AM87" s="141">
        <v>0.4</v>
      </c>
      <c r="AN87" s="141">
        <v>0.35</v>
      </c>
      <c r="AO87" s="141">
        <v>0.35</v>
      </c>
      <c r="AP87" s="141">
        <v>1.5</v>
      </c>
      <c r="AQ87" s="141">
        <v>1.5</v>
      </c>
      <c r="AR87" s="168">
        <f t="shared" si="19"/>
        <v>4.050000000000001</v>
      </c>
      <c r="AS87" s="168">
        <f t="shared" si="20"/>
        <v>4.050000000000001</v>
      </c>
      <c r="AT87" s="141"/>
      <c r="AU87" s="141"/>
      <c r="AV87" s="141"/>
      <c r="AW87" s="141"/>
      <c r="AX87" s="141"/>
      <c r="AY87" s="141"/>
      <c r="AZ87" s="141"/>
      <c r="BA87" s="141"/>
      <c r="BB87" s="141">
        <v>9</v>
      </c>
      <c r="BC87" s="141">
        <v>9</v>
      </c>
      <c r="BD87" s="141">
        <v>10</v>
      </c>
      <c r="BE87" s="141">
        <v>10</v>
      </c>
      <c r="BF87" s="141">
        <v>10.5</v>
      </c>
      <c r="BG87" s="141">
        <v>10.5</v>
      </c>
      <c r="BH87" s="141">
        <v>9.5</v>
      </c>
      <c r="BI87" s="141">
        <v>9.5</v>
      </c>
      <c r="BJ87" s="168">
        <f t="shared" si="21"/>
        <v>39</v>
      </c>
      <c r="BK87" s="168">
        <f t="shared" si="22"/>
        <v>39</v>
      </c>
      <c r="BL87" s="141"/>
      <c r="BM87" s="141"/>
      <c r="BN87" s="141"/>
      <c r="BO87" s="141"/>
      <c r="BP87" s="141"/>
      <c r="BQ87" s="141"/>
      <c r="BR87" s="141"/>
      <c r="BS87" s="141"/>
      <c r="BT87" s="168">
        <f t="shared" si="23"/>
        <v>0</v>
      </c>
      <c r="BU87" s="168">
        <f t="shared" si="24"/>
        <v>0</v>
      </c>
    </row>
    <row r="88" spans="1:73" s="147" customFormat="1" ht="13.5" customHeight="1">
      <c r="A88" s="143"/>
      <c r="B88" s="180" t="s">
        <v>268</v>
      </c>
      <c r="C88" s="143">
        <v>226.52</v>
      </c>
      <c r="D88" s="143">
        <v>7</v>
      </c>
      <c r="E88" s="143">
        <v>10</v>
      </c>
      <c r="F88" s="144">
        <v>58.002</v>
      </c>
      <c r="G88" s="144">
        <v>58.002</v>
      </c>
      <c r="H88" s="144">
        <v>2.992</v>
      </c>
      <c r="I88" s="144">
        <v>2.992</v>
      </c>
      <c r="J88" s="144">
        <v>8.515</v>
      </c>
      <c r="K88" s="144">
        <v>8.515</v>
      </c>
      <c r="L88" s="144">
        <v>13.762</v>
      </c>
      <c r="M88" s="144">
        <v>13.762</v>
      </c>
      <c r="N88" s="176">
        <f t="shared" si="13"/>
        <v>83.271</v>
      </c>
      <c r="O88" s="176">
        <f t="shared" si="14"/>
        <v>83.271</v>
      </c>
      <c r="P88" s="145">
        <f>7.94+6.88+6.01</f>
        <v>20.83</v>
      </c>
      <c r="Q88" s="145"/>
      <c r="R88" s="145">
        <v>4.01</v>
      </c>
      <c r="S88" s="145"/>
      <c r="T88" s="145">
        <v>0.55</v>
      </c>
      <c r="U88" s="145"/>
      <c r="V88" s="145">
        <v>16.52</v>
      </c>
      <c r="W88" s="145"/>
      <c r="X88" s="176">
        <f t="shared" si="15"/>
        <v>41.91</v>
      </c>
      <c r="Y88" s="176">
        <f t="shared" si="16"/>
        <v>0</v>
      </c>
      <c r="Z88" s="146"/>
      <c r="AA88" s="146"/>
      <c r="AB88" s="146"/>
      <c r="AC88" s="146"/>
      <c r="AD88" s="146"/>
      <c r="AE88" s="146"/>
      <c r="AF88" s="146"/>
      <c r="AG88" s="146"/>
      <c r="AH88" s="168">
        <f t="shared" si="17"/>
        <v>0</v>
      </c>
      <c r="AI88" s="168">
        <f t="shared" si="18"/>
        <v>0</v>
      </c>
      <c r="AJ88" s="146"/>
      <c r="AK88" s="146"/>
      <c r="AL88" s="146"/>
      <c r="AM88" s="146"/>
      <c r="AN88" s="146"/>
      <c r="AO88" s="146"/>
      <c r="AP88" s="146"/>
      <c r="AQ88" s="146"/>
      <c r="AR88" s="168">
        <f t="shared" si="19"/>
        <v>0</v>
      </c>
      <c r="AS88" s="168">
        <f t="shared" si="20"/>
        <v>0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68">
        <f t="shared" si="21"/>
        <v>0</v>
      </c>
      <c r="BK88" s="168">
        <f t="shared" si="22"/>
        <v>0</v>
      </c>
      <c r="BL88" s="146"/>
      <c r="BM88" s="146"/>
      <c r="BN88" s="146"/>
      <c r="BO88" s="146"/>
      <c r="BP88" s="146"/>
      <c r="BQ88" s="146"/>
      <c r="BR88" s="146"/>
      <c r="BS88" s="146"/>
      <c r="BT88" s="168">
        <f t="shared" si="23"/>
        <v>0</v>
      </c>
      <c r="BU88" s="168">
        <f t="shared" si="24"/>
        <v>0</v>
      </c>
    </row>
    <row r="89" spans="1:73" s="142" customFormat="1" ht="12.75" customHeight="1">
      <c r="A89" s="139"/>
      <c r="B89" s="179" t="s">
        <v>269</v>
      </c>
      <c r="C89" s="139">
        <v>119</v>
      </c>
      <c r="D89" s="139">
        <v>8</v>
      </c>
      <c r="E89" s="139">
        <v>30</v>
      </c>
      <c r="F89" s="139">
        <v>1.1</v>
      </c>
      <c r="G89" s="120">
        <v>1.1</v>
      </c>
      <c r="H89" s="120">
        <v>1.12</v>
      </c>
      <c r="I89" s="120">
        <v>1.12</v>
      </c>
      <c r="J89" s="120">
        <v>1</v>
      </c>
      <c r="K89" s="120">
        <v>1</v>
      </c>
      <c r="L89" s="120">
        <v>1.1</v>
      </c>
      <c r="M89" s="120">
        <v>1.1</v>
      </c>
      <c r="N89" s="176">
        <f t="shared" si="13"/>
        <v>4.32</v>
      </c>
      <c r="O89" s="176">
        <f t="shared" si="14"/>
        <v>4.32</v>
      </c>
      <c r="P89" s="141">
        <v>16</v>
      </c>
      <c r="Q89" s="141">
        <v>16</v>
      </c>
      <c r="R89" s="141">
        <v>3</v>
      </c>
      <c r="S89" s="141">
        <v>3</v>
      </c>
      <c r="T89" s="141">
        <v>0.4</v>
      </c>
      <c r="U89" s="141">
        <v>0.4</v>
      </c>
      <c r="V89" s="141">
        <v>9.3</v>
      </c>
      <c r="W89" s="141">
        <v>9.3</v>
      </c>
      <c r="X89" s="176">
        <f t="shared" si="15"/>
        <v>28.7</v>
      </c>
      <c r="Y89" s="176">
        <f t="shared" si="16"/>
        <v>28.7</v>
      </c>
      <c r="Z89" s="141"/>
      <c r="AA89" s="141"/>
      <c r="AB89" s="141"/>
      <c r="AC89" s="141"/>
      <c r="AD89" s="141"/>
      <c r="AE89" s="141"/>
      <c r="AF89" s="141"/>
      <c r="AG89" s="141"/>
      <c r="AH89" s="168">
        <f t="shared" si="17"/>
        <v>0</v>
      </c>
      <c r="AI89" s="168">
        <f t="shared" si="18"/>
        <v>0</v>
      </c>
      <c r="AJ89" s="141"/>
      <c r="AK89" s="141"/>
      <c r="AL89" s="141"/>
      <c r="AM89" s="141"/>
      <c r="AN89" s="141"/>
      <c r="AO89" s="141"/>
      <c r="AP89" s="141"/>
      <c r="AQ89" s="141"/>
      <c r="AR89" s="168">
        <f t="shared" si="19"/>
        <v>0</v>
      </c>
      <c r="AS89" s="168">
        <f t="shared" si="20"/>
        <v>0</v>
      </c>
      <c r="AT89" s="141"/>
      <c r="AU89" s="141"/>
      <c r="AV89" s="141"/>
      <c r="AW89" s="141"/>
      <c r="AX89" s="141"/>
      <c r="AY89" s="141"/>
      <c r="AZ89" s="141"/>
      <c r="BA89" s="141"/>
      <c r="BB89" s="141">
        <v>6</v>
      </c>
      <c r="BC89" s="141">
        <v>6</v>
      </c>
      <c r="BD89" s="141">
        <v>5.8</v>
      </c>
      <c r="BE89" s="141">
        <v>5.8</v>
      </c>
      <c r="BF89" s="141">
        <v>5.5</v>
      </c>
      <c r="BG89" s="141">
        <v>6.3</v>
      </c>
      <c r="BH89" s="141">
        <v>6.3</v>
      </c>
      <c r="BI89" s="141">
        <v>5.9</v>
      </c>
      <c r="BJ89" s="168">
        <f t="shared" si="21"/>
        <v>23.6</v>
      </c>
      <c r="BK89" s="168">
        <f t="shared" si="22"/>
        <v>24</v>
      </c>
      <c r="BL89" s="141">
        <v>5.9</v>
      </c>
      <c r="BM89" s="141"/>
      <c r="BN89" s="141"/>
      <c r="BO89" s="141"/>
      <c r="BP89" s="141"/>
      <c r="BQ89" s="141"/>
      <c r="BR89" s="141"/>
      <c r="BS89" s="141"/>
      <c r="BT89" s="168">
        <f t="shared" si="23"/>
        <v>5.9</v>
      </c>
      <c r="BU89" s="168">
        <f t="shared" si="24"/>
        <v>0</v>
      </c>
    </row>
    <row r="90" spans="1:73" s="147" customFormat="1" ht="13.5" customHeight="1">
      <c r="A90" s="148"/>
      <c r="B90" s="181" t="s">
        <v>270</v>
      </c>
      <c r="C90" s="148">
        <v>70.4</v>
      </c>
      <c r="D90" s="148">
        <v>7</v>
      </c>
      <c r="E90" s="148">
        <v>10</v>
      </c>
      <c r="F90" s="149">
        <v>0.687</v>
      </c>
      <c r="G90" s="149">
        <v>0.687</v>
      </c>
      <c r="H90" s="149">
        <v>0.482</v>
      </c>
      <c r="I90" s="149">
        <v>0.482</v>
      </c>
      <c r="J90" s="149">
        <v>0.459</v>
      </c>
      <c r="K90" s="149">
        <v>0.459</v>
      </c>
      <c r="L90" s="149">
        <v>0.627</v>
      </c>
      <c r="M90" s="149">
        <v>0.627</v>
      </c>
      <c r="N90" s="176">
        <f t="shared" si="13"/>
        <v>2.255</v>
      </c>
      <c r="O90" s="176">
        <f t="shared" si="14"/>
        <v>2.255</v>
      </c>
      <c r="P90" s="145"/>
      <c r="Q90" s="145"/>
      <c r="R90" s="145"/>
      <c r="S90" s="145"/>
      <c r="T90" s="145"/>
      <c r="U90" s="145"/>
      <c r="V90" s="145"/>
      <c r="W90" s="145"/>
      <c r="X90" s="176">
        <f t="shared" si="15"/>
        <v>0</v>
      </c>
      <c r="Y90" s="176">
        <f t="shared" si="16"/>
        <v>0</v>
      </c>
      <c r="Z90" s="129"/>
      <c r="AA90" s="129"/>
      <c r="AB90" s="129"/>
      <c r="AC90" s="129"/>
      <c r="AD90" s="129"/>
      <c r="AE90" s="129"/>
      <c r="AF90" s="129"/>
      <c r="AG90" s="129"/>
      <c r="AH90" s="168">
        <f t="shared" si="17"/>
        <v>0</v>
      </c>
      <c r="AI90" s="168">
        <f t="shared" si="18"/>
        <v>0</v>
      </c>
      <c r="AJ90" s="129">
        <v>1.135</v>
      </c>
      <c r="AK90" s="129">
        <v>1.135</v>
      </c>
      <c r="AL90" s="129">
        <v>0.645</v>
      </c>
      <c r="AM90" s="129">
        <v>0.645</v>
      </c>
      <c r="AN90" s="129">
        <v>0</v>
      </c>
      <c r="AO90" s="129">
        <v>0</v>
      </c>
      <c r="AP90" s="129">
        <v>1.982</v>
      </c>
      <c r="AQ90" s="129">
        <v>1.982</v>
      </c>
      <c r="AR90" s="168">
        <f t="shared" si="19"/>
        <v>3.762</v>
      </c>
      <c r="AS90" s="168">
        <f t="shared" si="20"/>
        <v>3.762</v>
      </c>
      <c r="AT90" s="129"/>
      <c r="AU90" s="129"/>
      <c r="AV90" s="129"/>
      <c r="AW90" s="129"/>
      <c r="AX90" s="129"/>
      <c r="AY90" s="129"/>
      <c r="AZ90" s="129"/>
      <c r="BA90" s="129"/>
      <c r="BB90" s="129">
        <v>17.55</v>
      </c>
      <c r="BC90" s="129"/>
      <c r="BD90" s="129">
        <v>23.4</v>
      </c>
      <c r="BE90" s="129"/>
      <c r="BF90" s="129">
        <v>25.6</v>
      </c>
      <c r="BG90" s="129"/>
      <c r="BH90" s="129">
        <v>23.4</v>
      </c>
      <c r="BI90" s="129"/>
      <c r="BJ90" s="168">
        <f t="shared" si="21"/>
        <v>89.95000000000002</v>
      </c>
      <c r="BK90" s="168">
        <f t="shared" si="22"/>
        <v>0</v>
      </c>
      <c r="BL90" s="129"/>
      <c r="BM90" s="129"/>
      <c r="BN90" s="129"/>
      <c r="BO90" s="129"/>
      <c r="BP90" s="129"/>
      <c r="BQ90" s="129"/>
      <c r="BR90" s="129"/>
      <c r="BS90" s="129"/>
      <c r="BT90" s="168">
        <f t="shared" si="23"/>
        <v>0</v>
      </c>
      <c r="BU90" s="168">
        <f t="shared" si="24"/>
        <v>0</v>
      </c>
    </row>
    <row r="91" spans="1:73" s="142" customFormat="1" ht="12.75" customHeight="1">
      <c r="A91" s="139"/>
      <c r="B91" s="179" t="s">
        <v>271</v>
      </c>
      <c r="C91" s="139">
        <v>515.8</v>
      </c>
      <c r="D91" s="139">
        <v>8</v>
      </c>
      <c r="E91" s="139">
        <v>15</v>
      </c>
      <c r="F91" s="139"/>
      <c r="G91" s="120"/>
      <c r="H91" s="120"/>
      <c r="I91" s="120"/>
      <c r="J91" s="120"/>
      <c r="K91" s="120"/>
      <c r="L91" s="120"/>
      <c r="M91" s="120"/>
      <c r="N91" s="176">
        <f t="shared" si="13"/>
        <v>0</v>
      </c>
      <c r="O91" s="176">
        <f t="shared" si="14"/>
        <v>0</v>
      </c>
      <c r="P91" s="141"/>
      <c r="Q91" s="141"/>
      <c r="R91" s="141"/>
      <c r="S91" s="141"/>
      <c r="T91" s="141"/>
      <c r="U91" s="141"/>
      <c r="V91" s="141"/>
      <c r="W91" s="141"/>
      <c r="X91" s="176">
        <f t="shared" si="15"/>
        <v>0</v>
      </c>
      <c r="Y91" s="176">
        <f t="shared" si="16"/>
        <v>0</v>
      </c>
      <c r="Z91" s="141"/>
      <c r="AA91" s="141"/>
      <c r="AB91" s="141"/>
      <c r="AC91" s="141"/>
      <c r="AD91" s="141"/>
      <c r="AE91" s="141"/>
      <c r="AF91" s="141"/>
      <c r="AG91" s="141"/>
      <c r="AH91" s="168">
        <f t="shared" si="17"/>
        <v>0</v>
      </c>
      <c r="AI91" s="168">
        <f t="shared" si="18"/>
        <v>0</v>
      </c>
      <c r="AJ91" s="129">
        <f>2.371+2.544+2.589</f>
        <v>7.504</v>
      </c>
      <c r="AK91" s="129">
        <v>7.504</v>
      </c>
      <c r="AL91" s="129">
        <f>1.947+0.631+0.066</f>
        <v>2.644</v>
      </c>
      <c r="AM91" s="129">
        <v>2.644</v>
      </c>
      <c r="AN91" s="129">
        <f>3.428</f>
        <v>3.428</v>
      </c>
      <c r="AO91" s="129">
        <v>3.428</v>
      </c>
      <c r="AP91" s="129">
        <f>2.916+1.371</f>
        <v>4.287</v>
      </c>
      <c r="AQ91" s="129">
        <v>4.287</v>
      </c>
      <c r="AR91" s="168">
        <f t="shared" si="19"/>
        <v>17.863</v>
      </c>
      <c r="AS91" s="168">
        <f t="shared" si="20"/>
        <v>17.863</v>
      </c>
      <c r="AT91" s="129"/>
      <c r="AU91" s="129"/>
      <c r="AV91" s="129"/>
      <c r="AW91" s="129"/>
      <c r="AX91" s="129"/>
      <c r="AY91" s="129"/>
      <c r="AZ91" s="129"/>
      <c r="BA91" s="129"/>
      <c r="BB91" s="129">
        <v>56.64</v>
      </c>
      <c r="BC91" s="129">
        <v>56.64</v>
      </c>
      <c r="BD91" s="129">
        <v>56.64</v>
      </c>
      <c r="BE91" s="129">
        <v>56.64</v>
      </c>
      <c r="BF91" s="129">
        <v>56.64</v>
      </c>
      <c r="BG91" s="129">
        <v>56.64</v>
      </c>
      <c r="BH91" s="129">
        <v>56.64</v>
      </c>
      <c r="BI91" s="129">
        <v>56.64</v>
      </c>
      <c r="BJ91" s="168">
        <f t="shared" si="21"/>
        <v>226.56</v>
      </c>
      <c r="BK91" s="168">
        <f t="shared" si="22"/>
        <v>226.56</v>
      </c>
      <c r="BL91" s="141"/>
      <c r="BM91" s="141"/>
      <c r="BN91" s="141"/>
      <c r="BO91" s="141"/>
      <c r="BP91" s="141"/>
      <c r="BQ91" s="141"/>
      <c r="BR91" s="141"/>
      <c r="BS91" s="141"/>
      <c r="BT91" s="168">
        <f t="shared" si="23"/>
        <v>0</v>
      </c>
      <c r="BU91" s="168">
        <f t="shared" si="24"/>
        <v>0</v>
      </c>
    </row>
    <row r="92" spans="1:73" s="142" customFormat="1" ht="12.75" customHeight="1">
      <c r="A92" s="139"/>
      <c r="B92" s="179" t="s">
        <v>272</v>
      </c>
      <c r="C92" s="139">
        <v>599.09</v>
      </c>
      <c r="D92" s="139">
        <v>7</v>
      </c>
      <c r="E92" s="139">
        <v>6</v>
      </c>
      <c r="F92" s="139">
        <v>4</v>
      </c>
      <c r="G92" s="120">
        <v>4</v>
      </c>
      <c r="H92" s="120">
        <v>3</v>
      </c>
      <c r="I92" s="120">
        <v>3</v>
      </c>
      <c r="J92" s="120">
        <v>2.6</v>
      </c>
      <c r="K92" s="120">
        <v>2.6</v>
      </c>
      <c r="L92" s="120">
        <v>4.3</v>
      </c>
      <c r="M92" s="120">
        <v>4.3</v>
      </c>
      <c r="N92" s="176">
        <f t="shared" si="13"/>
        <v>13.899999999999999</v>
      </c>
      <c r="O92" s="176">
        <f t="shared" si="14"/>
        <v>13.899999999999999</v>
      </c>
      <c r="P92" s="141">
        <v>22</v>
      </c>
      <c r="Q92" s="141">
        <v>22</v>
      </c>
      <c r="R92" s="141">
        <v>5</v>
      </c>
      <c r="S92" s="141">
        <v>5</v>
      </c>
      <c r="T92" s="141">
        <v>0.8</v>
      </c>
      <c r="U92" s="141">
        <v>0.8</v>
      </c>
      <c r="V92" s="141">
        <v>17</v>
      </c>
      <c r="W92" s="141">
        <v>17</v>
      </c>
      <c r="X92" s="176">
        <f t="shared" si="15"/>
        <v>44.8</v>
      </c>
      <c r="Y92" s="176">
        <f t="shared" si="16"/>
        <v>44.8</v>
      </c>
      <c r="Z92" s="141"/>
      <c r="AA92" s="141"/>
      <c r="AB92" s="141"/>
      <c r="AC92" s="141"/>
      <c r="AD92" s="141"/>
      <c r="AE92" s="141"/>
      <c r="AF92" s="141"/>
      <c r="AG92" s="141"/>
      <c r="AH92" s="168">
        <f t="shared" si="17"/>
        <v>0</v>
      </c>
      <c r="AI92" s="168">
        <f t="shared" si="18"/>
        <v>0</v>
      </c>
      <c r="AJ92" s="141"/>
      <c r="AK92" s="141"/>
      <c r="AL92" s="141"/>
      <c r="AM92" s="141"/>
      <c r="AN92" s="141"/>
      <c r="AO92" s="141"/>
      <c r="AP92" s="141"/>
      <c r="AQ92" s="141"/>
      <c r="AR92" s="168">
        <f t="shared" si="19"/>
        <v>0</v>
      </c>
      <c r="AS92" s="168">
        <f t="shared" si="20"/>
        <v>0</v>
      </c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68">
        <f t="shared" si="21"/>
        <v>0</v>
      </c>
      <c r="BK92" s="168">
        <f t="shared" si="22"/>
        <v>0</v>
      </c>
      <c r="BL92" s="141"/>
      <c r="BM92" s="141"/>
      <c r="BN92" s="141"/>
      <c r="BO92" s="141"/>
      <c r="BP92" s="141"/>
      <c r="BQ92" s="141"/>
      <c r="BR92" s="141"/>
      <c r="BS92" s="141"/>
      <c r="BT92" s="168">
        <f t="shared" si="23"/>
        <v>0</v>
      </c>
      <c r="BU92" s="168">
        <f t="shared" si="24"/>
        <v>0</v>
      </c>
    </row>
    <row r="93" spans="1:73" s="147" customFormat="1" ht="12.75" customHeight="1">
      <c r="A93" s="148"/>
      <c r="B93" s="181" t="s">
        <v>273</v>
      </c>
      <c r="C93" s="120">
        <v>203</v>
      </c>
      <c r="D93" s="120">
        <v>7</v>
      </c>
      <c r="E93" s="120">
        <v>30</v>
      </c>
      <c r="F93" s="149">
        <v>3.138</v>
      </c>
      <c r="G93" s="149">
        <v>3.138</v>
      </c>
      <c r="H93" s="149">
        <v>0.38</v>
      </c>
      <c r="I93" s="149">
        <v>0.38</v>
      </c>
      <c r="J93" s="149">
        <v>2.0359</v>
      </c>
      <c r="K93" s="149">
        <v>2.0359</v>
      </c>
      <c r="L93" s="149">
        <v>0.859</v>
      </c>
      <c r="M93" s="149">
        <v>0.859</v>
      </c>
      <c r="N93" s="176">
        <f t="shared" si="13"/>
        <v>6.4129</v>
      </c>
      <c r="O93" s="176">
        <f t="shared" si="14"/>
        <v>6.4129</v>
      </c>
      <c r="P93" s="145">
        <f>12.27+13.07+9.56</f>
        <v>34.9</v>
      </c>
      <c r="Q93" s="145">
        <f>12.27+13.07+9.56</f>
        <v>34.9</v>
      </c>
      <c r="R93" s="145">
        <f>4.21+0.34</f>
        <v>4.55</v>
      </c>
      <c r="S93" s="145">
        <f>4.21+0.34</f>
        <v>4.55</v>
      </c>
      <c r="T93" s="145">
        <f>3.26</f>
        <v>3.26</v>
      </c>
      <c r="U93" s="145">
        <f>3.26</f>
        <v>3.26</v>
      </c>
      <c r="V93" s="145">
        <f>11.8+18.07+11.63+14.4</f>
        <v>55.9</v>
      </c>
      <c r="W93" s="145">
        <f>11.8+18.07+11.63+14.4</f>
        <v>55.9</v>
      </c>
      <c r="X93" s="176">
        <f t="shared" si="15"/>
        <v>98.60999999999999</v>
      </c>
      <c r="Y93" s="176">
        <f t="shared" si="16"/>
        <v>98.60999999999999</v>
      </c>
      <c r="Z93" s="129"/>
      <c r="AA93" s="129"/>
      <c r="AB93" s="129"/>
      <c r="AC93" s="129"/>
      <c r="AD93" s="129"/>
      <c r="AE93" s="129"/>
      <c r="AF93" s="129"/>
      <c r="AG93" s="129"/>
      <c r="AH93" s="168">
        <f t="shared" si="17"/>
        <v>0</v>
      </c>
      <c r="AI93" s="168">
        <f t="shared" si="18"/>
        <v>0</v>
      </c>
      <c r="AJ93" s="129"/>
      <c r="AK93" s="129"/>
      <c r="AL93" s="129"/>
      <c r="AM93" s="129"/>
      <c r="AN93" s="129"/>
      <c r="AO93" s="129"/>
      <c r="AP93" s="129"/>
      <c r="AQ93" s="129"/>
      <c r="AR93" s="168">
        <f t="shared" si="19"/>
        <v>0</v>
      </c>
      <c r="AS93" s="168">
        <f t="shared" si="20"/>
        <v>0</v>
      </c>
      <c r="AT93" s="129"/>
      <c r="AU93" s="129"/>
      <c r="AV93" s="129"/>
      <c r="AW93" s="129"/>
      <c r="AX93" s="129"/>
      <c r="AY93" s="129"/>
      <c r="AZ93" s="129"/>
      <c r="BA93" s="129"/>
      <c r="BB93" s="145">
        <f>1.575+1.995+2.31</f>
        <v>5.880000000000001</v>
      </c>
      <c r="BC93" s="145">
        <f>1.575+1.995+2.31</f>
        <v>5.880000000000001</v>
      </c>
      <c r="BD93" s="145">
        <f>1.98+17+17</f>
        <v>35.980000000000004</v>
      </c>
      <c r="BE93" s="145">
        <f>1.98+17+17</f>
        <v>35.980000000000004</v>
      </c>
      <c r="BF93" s="145">
        <f>14+7+7</f>
        <v>28</v>
      </c>
      <c r="BG93" s="145">
        <f>14+7+7</f>
        <v>28</v>
      </c>
      <c r="BH93" s="145">
        <f>7*3</f>
        <v>21</v>
      </c>
      <c r="BI93" s="129">
        <v>21</v>
      </c>
      <c r="BJ93" s="168">
        <f t="shared" si="21"/>
        <v>90.86000000000001</v>
      </c>
      <c r="BK93" s="168">
        <f t="shared" si="22"/>
        <v>90.86000000000001</v>
      </c>
      <c r="BL93" s="129"/>
      <c r="BM93" s="129"/>
      <c r="BN93" s="129"/>
      <c r="BO93" s="129"/>
      <c r="BP93" s="129"/>
      <c r="BQ93" s="129"/>
      <c r="BR93" s="129"/>
      <c r="BS93" s="129"/>
      <c r="BT93" s="168">
        <f t="shared" si="23"/>
        <v>0</v>
      </c>
      <c r="BU93" s="168">
        <f t="shared" si="24"/>
        <v>0</v>
      </c>
    </row>
    <row r="94" spans="1:73" s="142" customFormat="1" ht="12.75" customHeight="1">
      <c r="A94" s="139"/>
      <c r="B94" s="179" t="s">
        <v>274</v>
      </c>
      <c r="C94" s="139">
        <v>1338</v>
      </c>
      <c r="D94" s="139">
        <v>8</v>
      </c>
      <c r="E94" s="139">
        <v>25</v>
      </c>
      <c r="F94" s="139">
        <v>2.7</v>
      </c>
      <c r="G94" s="120">
        <v>2.7</v>
      </c>
      <c r="H94" s="120">
        <v>2</v>
      </c>
      <c r="I94" s="120">
        <v>2</v>
      </c>
      <c r="J94" s="120">
        <v>0.3</v>
      </c>
      <c r="K94" s="120">
        <v>0.3</v>
      </c>
      <c r="L94" s="120">
        <v>1.9</v>
      </c>
      <c r="M94" s="120">
        <v>1.9</v>
      </c>
      <c r="N94" s="176">
        <f t="shared" si="13"/>
        <v>6.9</v>
      </c>
      <c r="O94" s="176">
        <f t="shared" si="14"/>
        <v>6.9</v>
      </c>
      <c r="P94" s="141">
        <v>15</v>
      </c>
      <c r="Q94" s="141">
        <v>15</v>
      </c>
      <c r="R94" s="141">
        <v>3</v>
      </c>
      <c r="S94" s="141">
        <v>3</v>
      </c>
      <c r="T94" s="141">
        <v>1.3</v>
      </c>
      <c r="U94" s="141">
        <v>1.3</v>
      </c>
      <c r="V94" s="141">
        <v>17</v>
      </c>
      <c r="W94" s="141">
        <v>17</v>
      </c>
      <c r="X94" s="176">
        <f t="shared" si="15"/>
        <v>36.3</v>
      </c>
      <c r="Y94" s="176">
        <f t="shared" si="16"/>
        <v>36.3</v>
      </c>
      <c r="Z94" s="141"/>
      <c r="AA94" s="141"/>
      <c r="AB94" s="141"/>
      <c r="AC94" s="141"/>
      <c r="AD94" s="141"/>
      <c r="AE94" s="141"/>
      <c r="AF94" s="141"/>
      <c r="AG94" s="141"/>
      <c r="AH94" s="168">
        <f t="shared" si="17"/>
        <v>0</v>
      </c>
      <c r="AI94" s="168">
        <f t="shared" si="18"/>
        <v>0</v>
      </c>
      <c r="AJ94" s="141"/>
      <c r="AK94" s="141"/>
      <c r="AL94" s="141"/>
      <c r="AM94" s="141"/>
      <c r="AN94" s="141"/>
      <c r="AO94" s="141"/>
      <c r="AP94" s="141"/>
      <c r="AQ94" s="141"/>
      <c r="AR94" s="168">
        <f t="shared" si="19"/>
        <v>0</v>
      </c>
      <c r="AS94" s="168">
        <f t="shared" si="20"/>
        <v>0</v>
      </c>
      <c r="AT94" s="141"/>
      <c r="AU94" s="141"/>
      <c r="AV94" s="141"/>
      <c r="AW94" s="141"/>
      <c r="AX94" s="141"/>
      <c r="AY94" s="141"/>
      <c r="AZ94" s="141"/>
      <c r="BA94" s="141"/>
      <c r="BB94" s="141">
        <v>27</v>
      </c>
      <c r="BC94" s="141">
        <v>27</v>
      </c>
      <c r="BD94" s="141">
        <v>28</v>
      </c>
      <c r="BE94" s="141">
        <v>28</v>
      </c>
      <c r="BF94" s="141">
        <v>30</v>
      </c>
      <c r="BG94" s="141">
        <v>30</v>
      </c>
      <c r="BH94" s="141">
        <v>30</v>
      </c>
      <c r="BI94" s="141">
        <v>30</v>
      </c>
      <c r="BJ94" s="168">
        <f t="shared" si="21"/>
        <v>115</v>
      </c>
      <c r="BK94" s="168">
        <f t="shared" si="22"/>
        <v>115</v>
      </c>
      <c r="BL94" s="141"/>
      <c r="BM94" s="141"/>
      <c r="BN94" s="141"/>
      <c r="BO94" s="141"/>
      <c r="BP94" s="141"/>
      <c r="BQ94" s="141"/>
      <c r="BR94" s="141"/>
      <c r="BS94" s="141"/>
      <c r="BT94" s="168">
        <f t="shared" si="23"/>
        <v>0</v>
      </c>
      <c r="BU94" s="168">
        <f t="shared" si="24"/>
        <v>0</v>
      </c>
    </row>
    <row r="95" spans="1:73" s="151" customFormat="1" ht="13.5" customHeight="1">
      <c r="A95" s="148"/>
      <c r="B95" s="181" t="s">
        <v>275</v>
      </c>
      <c r="C95" s="148">
        <v>636.01</v>
      </c>
      <c r="D95" s="148">
        <v>11</v>
      </c>
      <c r="E95" s="148">
        <v>126</v>
      </c>
      <c r="F95" s="149">
        <v>3.281</v>
      </c>
      <c r="G95" s="149">
        <v>3.281</v>
      </c>
      <c r="H95" s="149">
        <v>1.726</v>
      </c>
      <c r="I95" s="149">
        <v>1.726</v>
      </c>
      <c r="J95" s="149">
        <v>1.878</v>
      </c>
      <c r="K95" s="149">
        <v>1.878</v>
      </c>
      <c r="L95" s="149">
        <v>2.555</v>
      </c>
      <c r="M95" s="149">
        <v>2.555</v>
      </c>
      <c r="N95" s="176">
        <f t="shared" si="13"/>
        <v>9.44</v>
      </c>
      <c r="O95" s="176">
        <f t="shared" si="14"/>
        <v>9.44</v>
      </c>
      <c r="P95" s="144">
        <v>71.013</v>
      </c>
      <c r="Q95" s="144">
        <v>71.013</v>
      </c>
      <c r="R95" s="144">
        <v>22.212</v>
      </c>
      <c r="S95" s="144">
        <v>22.212</v>
      </c>
      <c r="T95" s="144">
        <v>5.016</v>
      </c>
      <c r="U95" s="144">
        <v>5.016</v>
      </c>
      <c r="V95" s="144">
        <v>58.559</v>
      </c>
      <c r="W95" s="144">
        <v>58.559</v>
      </c>
      <c r="X95" s="176">
        <f>P95+R95+T95+V95</f>
        <v>156.8</v>
      </c>
      <c r="Y95" s="176">
        <f t="shared" si="16"/>
        <v>156.8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68">
        <f t="shared" si="17"/>
        <v>0</v>
      </c>
      <c r="AI95" s="168">
        <f t="shared" si="18"/>
        <v>0</v>
      </c>
      <c r="AJ95" s="150">
        <v>0</v>
      </c>
      <c r="AK95" s="150">
        <v>0</v>
      </c>
      <c r="AL95" s="150">
        <v>0</v>
      </c>
      <c r="AM95" s="150">
        <v>0</v>
      </c>
      <c r="AN95" s="150">
        <v>0</v>
      </c>
      <c r="AO95" s="150">
        <v>0</v>
      </c>
      <c r="AP95" s="150">
        <v>0</v>
      </c>
      <c r="AQ95" s="150">
        <v>0</v>
      </c>
      <c r="AR95" s="168">
        <f t="shared" si="19"/>
        <v>0</v>
      </c>
      <c r="AS95" s="168">
        <f t="shared" si="20"/>
        <v>0</v>
      </c>
      <c r="AT95" s="150">
        <v>0</v>
      </c>
      <c r="AU95" s="150">
        <v>0</v>
      </c>
      <c r="AV95" s="150">
        <v>0</v>
      </c>
      <c r="AW95" s="150">
        <v>0</v>
      </c>
      <c r="AX95" s="150">
        <v>980</v>
      </c>
      <c r="AY95" s="150">
        <v>1805</v>
      </c>
      <c r="AZ95" s="150">
        <v>1479</v>
      </c>
      <c r="BA95" s="150">
        <v>1105.3</v>
      </c>
      <c r="BB95" s="150">
        <v>9.405</v>
      </c>
      <c r="BC95" s="150">
        <v>9.405</v>
      </c>
      <c r="BD95" s="150">
        <v>10.425</v>
      </c>
      <c r="BE95" s="150">
        <v>10.425</v>
      </c>
      <c r="BF95" s="150">
        <v>10.725</v>
      </c>
      <c r="BG95" s="150">
        <v>10.725</v>
      </c>
      <c r="BH95" s="150">
        <v>3.63</v>
      </c>
      <c r="BI95" s="150">
        <v>3.63</v>
      </c>
      <c r="BJ95" s="168">
        <f>BB95+BD95+BF95+BH95</f>
        <v>34.185</v>
      </c>
      <c r="BK95" s="168">
        <f t="shared" si="22"/>
        <v>34.185</v>
      </c>
      <c r="BL95" s="150">
        <v>0</v>
      </c>
      <c r="BM95" s="150">
        <v>0</v>
      </c>
      <c r="BN95" s="150">
        <v>0</v>
      </c>
      <c r="BO95" s="150">
        <v>0</v>
      </c>
      <c r="BP95" s="150">
        <v>0</v>
      </c>
      <c r="BQ95" s="150">
        <v>0</v>
      </c>
      <c r="BR95" s="150">
        <v>0</v>
      </c>
      <c r="BS95" s="150">
        <v>0</v>
      </c>
      <c r="BT95" s="168">
        <f t="shared" si="23"/>
        <v>0</v>
      </c>
      <c r="BU95" s="168">
        <f t="shared" si="24"/>
        <v>0</v>
      </c>
    </row>
    <row r="96" spans="1:73" s="147" customFormat="1" ht="12.75" customHeight="1">
      <c r="A96" s="148"/>
      <c r="B96" s="181" t="s">
        <v>276</v>
      </c>
      <c r="C96" s="148">
        <v>65</v>
      </c>
      <c r="D96" s="148">
        <v>7</v>
      </c>
      <c r="E96" s="148">
        <v>17</v>
      </c>
      <c r="F96" s="149">
        <v>8.48</v>
      </c>
      <c r="G96" s="149">
        <v>8.48</v>
      </c>
      <c r="H96" s="149">
        <v>12.163</v>
      </c>
      <c r="I96" s="149">
        <v>12.163</v>
      </c>
      <c r="J96" s="149">
        <v>11.012</v>
      </c>
      <c r="K96" s="149">
        <v>11.012</v>
      </c>
      <c r="L96" s="149">
        <v>6.469</v>
      </c>
      <c r="M96" s="149">
        <v>6.469</v>
      </c>
      <c r="N96" s="176">
        <f>F96+H96+J96+L96</f>
        <v>38.124</v>
      </c>
      <c r="O96" s="176">
        <f t="shared" si="14"/>
        <v>38.124</v>
      </c>
      <c r="P96" s="145">
        <v>8.88</v>
      </c>
      <c r="Q96" s="145">
        <v>8.88</v>
      </c>
      <c r="R96" s="145">
        <v>1.85</v>
      </c>
      <c r="S96" s="145">
        <v>1.85</v>
      </c>
      <c r="T96" s="145">
        <v>0.98</v>
      </c>
      <c r="U96" s="145">
        <v>0.98</v>
      </c>
      <c r="V96" s="145">
        <v>8.12</v>
      </c>
      <c r="W96" s="145">
        <v>8.12</v>
      </c>
      <c r="X96" s="176">
        <f t="shared" si="15"/>
        <v>19.83</v>
      </c>
      <c r="Y96" s="176">
        <f t="shared" si="16"/>
        <v>19.83</v>
      </c>
      <c r="Z96" s="129"/>
      <c r="AA96" s="129"/>
      <c r="AB96" s="129"/>
      <c r="AC96" s="129"/>
      <c r="AD96" s="129"/>
      <c r="AE96" s="129"/>
      <c r="AF96" s="129"/>
      <c r="AG96" s="129"/>
      <c r="AH96" s="168">
        <f t="shared" si="17"/>
        <v>0</v>
      </c>
      <c r="AI96" s="168">
        <f t="shared" si="18"/>
        <v>0</v>
      </c>
      <c r="AJ96" s="129"/>
      <c r="AK96" s="129"/>
      <c r="AL96" s="129"/>
      <c r="AM96" s="129"/>
      <c r="AN96" s="129"/>
      <c r="AO96" s="129"/>
      <c r="AP96" s="129"/>
      <c r="AQ96" s="129"/>
      <c r="AR96" s="168">
        <f t="shared" si="19"/>
        <v>0</v>
      </c>
      <c r="AS96" s="168">
        <f t="shared" si="20"/>
        <v>0</v>
      </c>
      <c r="AT96" s="129"/>
      <c r="AU96" s="129"/>
      <c r="AV96" s="129"/>
      <c r="AW96" s="129"/>
      <c r="AX96" s="129"/>
      <c r="AY96" s="129"/>
      <c r="AZ96" s="129"/>
      <c r="BA96" s="129"/>
      <c r="BB96" s="129">
        <v>127</v>
      </c>
      <c r="BC96" s="129">
        <v>127</v>
      </c>
      <c r="BD96" s="129">
        <v>22</v>
      </c>
      <c r="BE96" s="129">
        <v>22</v>
      </c>
      <c r="BF96" s="129">
        <v>61</v>
      </c>
      <c r="BG96" s="129">
        <v>61</v>
      </c>
      <c r="BH96" s="129">
        <v>30</v>
      </c>
      <c r="BI96" s="129">
        <v>30</v>
      </c>
      <c r="BJ96" s="168">
        <f t="shared" si="21"/>
        <v>240</v>
      </c>
      <c r="BK96" s="168">
        <f t="shared" si="22"/>
        <v>240</v>
      </c>
      <c r="BL96" s="129"/>
      <c r="BM96" s="129"/>
      <c r="BN96" s="129"/>
      <c r="BO96" s="129"/>
      <c r="BP96" s="129"/>
      <c r="BQ96" s="129"/>
      <c r="BR96" s="129"/>
      <c r="BS96" s="129"/>
      <c r="BT96" s="168">
        <f t="shared" si="23"/>
        <v>0</v>
      </c>
      <c r="BU96" s="168">
        <f t="shared" si="24"/>
        <v>0</v>
      </c>
    </row>
    <row r="97" spans="1:73" s="142" customFormat="1" ht="12.75" customHeight="1">
      <c r="A97" s="139"/>
      <c r="B97" s="179" t="s">
        <v>277</v>
      </c>
      <c r="C97" s="139">
        <v>516</v>
      </c>
      <c r="D97" s="139">
        <v>10</v>
      </c>
      <c r="E97" s="139">
        <v>25</v>
      </c>
      <c r="F97" s="139">
        <v>7.5</v>
      </c>
      <c r="G97" s="120">
        <v>7.5</v>
      </c>
      <c r="H97" s="120">
        <v>2</v>
      </c>
      <c r="I97" s="120">
        <v>2</v>
      </c>
      <c r="J97" s="120">
        <v>3.5</v>
      </c>
      <c r="K97" s="120">
        <v>3.5</v>
      </c>
      <c r="L97" s="120">
        <v>6.4</v>
      </c>
      <c r="M97" s="120">
        <v>6.4</v>
      </c>
      <c r="N97" s="176">
        <f t="shared" si="13"/>
        <v>19.4</v>
      </c>
      <c r="O97" s="176">
        <f t="shared" si="14"/>
        <v>19.4</v>
      </c>
      <c r="P97" s="120">
        <v>17</v>
      </c>
      <c r="Q97" s="120">
        <v>17</v>
      </c>
      <c r="R97" s="120">
        <v>8</v>
      </c>
      <c r="S97" s="120">
        <v>8</v>
      </c>
      <c r="T97" s="120">
        <v>0</v>
      </c>
      <c r="U97" s="120">
        <v>0</v>
      </c>
      <c r="V97" s="120">
        <v>15</v>
      </c>
      <c r="W97" s="120">
        <v>15</v>
      </c>
      <c r="X97" s="176">
        <f t="shared" si="15"/>
        <v>40</v>
      </c>
      <c r="Y97" s="176">
        <f t="shared" si="16"/>
        <v>40</v>
      </c>
      <c r="Z97" s="141"/>
      <c r="AA97" s="141"/>
      <c r="AB97" s="141"/>
      <c r="AC97" s="141"/>
      <c r="AD97" s="141"/>
      <c r="AE97" s="141"/>
      <c r="AF97" s="141"/>
      <c r="AG97" s="141"/>
      <c r="AH97" s="168">
        <f t="shared" si="17"/>
        <v>0</v>
      </c>
      <c r="AI97" s="168">
        <f t="shared" si="18"/>
        <v>0</v>
      </c>
      <c r="AJ97" s="141"/>
      <c r="AK97" s="141"/>
      <c r="AL97" s="141"/>
      <c r="AM97" s="141"/>
      <c r="AN97" s="141"/>
      <c r="AO97" s="141"/>
      <c r="AP97" s="141"/>
      <c r="AQ97" s="141"/>
      <c r="AR97" s="168">
        <f t="shared" si="19"/>
        <v>0</v>
      </c>
      <c r="AS97" s="168">
        <f t="shared" si="20"/>
        <v>0</v>
      </c>
      <c r="AT97" s="141"/>
      <c r="AU97" s="141"/>
      <c r="AV97" s="141"/>
      <c r="AW97" s="141"/>
      <c r="AX97" s="141"/>
      <c r="AY97" s="141"/>
      <c r="AZ97" s="141"/>
      <c r="BA97" s="141"/>
      <c r="BB97" s="141">
        <v>15</v>
      </c>
      <c r="BC97" s="141">
        <v>15</v>
      </c>
      <c r="BD97" s="141">
        <v>16</v>
      </c>
      <c r="BE97" s="141">
        <v>16</v>
      </c>
      <c r="BF97" s="141">
        <v>16.5</v>
      </c>
      <c r="BG97" s="141">
        <v>16.5</v>
      </c>
      <c r="BH97" s="141">
        <v>15.1</v>
      </c>
      <c r="BI97" s="141">
        <v>15.1</v>
      </c>
      <c r="BJ97" s="168">
        <f t="shared" si="21"/>
        <v>62.6</v>
      </c>
      <c r="BK97" s="168">
        <f t="shared" si="22"/>
        <v>62.6</v>
      </c>
      <c r="BL97" s="141"/>
      <c r="BM97" s="141"/>
      <c r="BN97" s="141"/>
      <c r="BO97" s="141"/>
      <c r="BP97" s="141"/>
      <c r="BQ97" s="141"/>
      <c r="BR97" s="141"/>
      <c r="BS97" s="141"/>
      <c r="BT97" s="168">
        <f t="shared" si="23"/>
        <v>0</v>
      </c>
      <c r="BU97" s="168">
        <f t="shared" si="24"/>
        <v>0</v>
      </c>
    </row>
    <row r="98" spans="1:73" s="147" customFormat="1" ht="12.75" customHeight="1">
      <c r="A98" s="148"/>
      <c r="B98" s="181" t="s">
        <v>278</v>
      </c>
      <c r="C98" s="148">
        <v>114</v>
      </c>
      <c r="D98" s="148">
        <v>7</v>
      </c>
      <c r="E98" s="148">
        <v>20</v>
      </c>
      <c r="F98" s="149">
        <v>0.388</v>
      </c>
      <c r="G98" s="149">
        <v>0.388</v>
      </c>
      <c r="H98" s="149">
        <v>0.42</v>
      </c>
      <c r="I98" s="149">
        <v>0.42</v>
      </c>
      <c r="J98" s="149">
        <v>0.727</v>
      </c>
      <c r="K98" s="149">
        <v>0.727</v>
      </c>
      <c r="L98" s="149">
        <v>0.661</v>
      </c>
      <c r="M98" s="149">
        <v>0.661</v>
      </c>
      <c r="N98" s="176">
        <f t="shared" si="13"/>
        <v>2.196</v>
      </c>
      <c r="O98" s="176">
        <f t="shared" si="14"/>
        <v>2.196</v>
      </c>
      <c r="P98" s="145">
        <v>17.8</v>
      </c>
      <c r="Q98" s="145">
        <v>17.8</v>
      </c>
      <c r="R98" s="145">
        <v>3.4</v>
      </c>
      <c r="S98" s="145">
        <v>3.4</v>
      </c>
      <c r="T98" s="145">
        <v>0.4</v>
      </c>
      <c r="U98" s="145">
        <v>0.4</v>
      </c>
      <c r="V98" s="145">
        <v>14.4</v>
      </c>
      <c r="W98" s="145">
        <v>14.4</v>
      </c>
      <c r="X98" s="176">
        <f t="shared" si="15"/>
        <v>36</v>
      </c>
      <c r="Y98" s="176">
        <f t="shared" si="16"/>
        <v>36</v>
      </c>
      <c r="Z98" s="129"/>
      <c r="AA98" s="129"/>
      <c r="AB98" s="129"/>
      <c r="AC98" s="129"/>
      <c r="AD98" s="129"/>
      <c r="AE98" s="129"/>
      <c r="AF98" s="129"/>
      <c r="AG98" s="129"/>
      <c r="AH98" s="168">
        <f t="shared" si="17"/>
        <v>0</v>
      </c>
      <c r="AI98" s="168">
        <f t="shared" si="18"/>
        <v>0</v>
      </c>
      <c r="AJ98" s="129"/>
      <c r="AK98" s="129"/>
      <c r="AL98" s="129"/>
      <c r="AM98" s="129"/>
      <c r="AN98" s="129"/>
      <c r="AO98" s="129"/>
      <c r="AP98" s="129"/>
      <c r="AQ98" s="129"/>
      <c r="AR98" s="168">
        <f t="shared" si="19"/>
        <v>0</v>
      </c>
      <c r="AS98" s="168">
        <f t="shared" si="20"/>
        <v>0</v>
      </c>
      <c r="AT98" s="129"/>
      <c r="AU98" s="129"/>
      <c r="AV98" s="129"/>
      <c r="AW98" s="129"/>
      <c r="AX98" s="129"/>
      <c r="AY98" s="129"/>
      <c r="AZ98" s="129"/>
      <c r="BA98" s="129"/>
      <c r="BB98" s="129">
        <v>23.1</v>
      </c>
      <c r="BC98" s="129">
        <v>23.1</v>
      </c>
      <c r="BD98" s="129">
        <v>25</v>
      </c>
      <c r="BE98" s="129">
        <v>25</v>
      </c>
      <c r="BF98" s="129">
        <v>27.6</v>
      </c>
      <c r="BG98" s="129">
        <v>27.6</v>
      </c>
      <c r="BH98" s="129">
        <v>26.3</v>
      </c>
      <c r="BI98" s="129">
        <v>26.3</v>
      </c>
      <c r="BJ98" s="168">
        <f t="shared" si="21"/>
        <v>102</v>
      </c>
      <c r="BK98" s="168">
        <f t="shared" si="22"/>
        <v>102</v>
      </c>
      <c r="BL98" s="129"/>
      <c r="BM98" s="129"/>
      <c r="BN98" s="129"/>
      <c r="BO98" s="129"/>
      <c r="BP98" s="129"/>
      <c r="BQ98" s="129"/>
      <c r="BR98" s="129"/>
      <c r="BS98" s="129"/>
      <c r="BT98" s="168">
        <f t="shared" si="23"/>
        <v>0</v>
      </c>
      <c r="BU98" s="168">
        <f t="shared" si="24"/>
        <v>0</v>
      </c>
    </row>
    <row r="99" spans="1:73" s="142" customFormat="1" ht="12.75" customHeight="1">
      <c r="A99" s="139"/>
      <c r="B99" s="179" t="s">
        <v>279</v>
      </c>
      <c r="C99" s="139">
        <v>1267.7</v>
      </c>
      <c r="D99" s="139">
        <v>6</v>
      </c>
      <c r="E99" s="139">
        <v>15</v>
      </c>
      <c r="F99" s="139">
        <v>2.2</v>
      </c>
      <c r="G99" s="120">
        <v>2.2</v>
      </c>
      <c r="H99" s="120">
        <v>2</v>
      </c>
      <c r="I99" s="120">
        <v>2</v>
      </c>
      <c r="J99" s="120">
        <v>3.3</v>
      </c>
      <c r="K99" s="120">
        <v>3.3</v>
      </c>
      <c r="L99" s="120">
        <v>3.9</v>
      </c>
      <c r="M99" s="120">
        <v>3.9</v>
      </c>
      <c r="N99" s="176">
        <f t="shared" si="13"/>
        <v>11.4</v>
      </c>
      <c r="O99" s="176">
        <f t="shared" si="14"/>
        <v>11.4</v>
      </c>
      <c r="P99" s="120">
        <v>16</v>
      </c>
      <c r="Q99" s="120">
        <v>16</v>
      </c>
      <c r="R99" s="120">
        <v>22.3</v>
      </c>
      <c r="S99" s="120">
        <v>22.3</v>
      </c>
      <c r="T99" s="120">
        <v>0</v>
      </c>
      <c r="U99" s="120">
        <v>0</v>
      </c>
      <c r="V99" s="120">
        <v>21.6</v>
      </c>
      <c r="W99" s="120">
        <v>21.6</v>
      </c>
      <c r="X99" s="176">
        <f t="shared" si="15"/>
        <v>59.9</v>
      </c>
      <c r="Y99" s="176">
        <f t="shared" si="16"/>
        <v>59.9</v>
      </c>
      <c r="Z99" s="141"/>
      <c r="AA99" s="141"/>
      <c r="AB99" s="141"/>
      <c r="AC99" s="141"/>
      <c r="AD99" s="141"/>
      <c r="AE99" s="141"/>
      <c r="AF99" s="141"/>
      <c r="AG99" s="141"/>
      <c r="AH99" s="168">
        <f t="shared" si="17"/>
        <v>0</v>
      </c>
      <c r="AI99" s="168">
        <f t="shared" si="18"/>
        <v>0</v>
      </c>
      <c r="AJ99" s="141"/>
      <c r="AK99" s="141"/>
      <c r="AL99" s="141"/>
      <c r="AM99" s="141"/>
      <c r="AN99" s="141"/>
      <c r="AO99" s="141"/>
      <c r="AP99" s="141"/>
      <c r="AQ99" s="141"/>
      <c r="AR99" s="168">
        <f t="shared" si="19"/>
        <v>0</v>
      </c>
      <c r="AS99" s="168">
        <f t="shared" si="20"/>
        <v>0</v>
      </c>
      <c r="AT99" s="141"/>
      <c r="AU99" s="141"/>
      <c r="AV99" s="141"/>
      <c r="AW99" s="141"/>
      <c r="AX99" s="141"/>
      <c r="AY99" s="141"/>
      <c r="AZ99" s="141"/>
      <c r="BA99" s="141"/>
      <c r="BB99" s="141">
        <v>6.5</v>
      </c>
      <c r="BC99" s="141">
        <v>6.5</v>
      </c>
      <c r="BD99" s="141">
        <v>6.8</v>
      </c>
      <c r="BE99" s="141">
        <v>6.8</v>
      </c>
      <c r="BF99" s="141">
        <v>5.9</v>
      </c>
      <c r="BG99" s="141">
        <v>5.9</v>
      </c>
      <c r="BH99" s="141">
        <v>5.2</v>
      </c>
      <c r="BI99" s="141">
        <v>5.2</v>
      </c>
      <c r="BJ99" s="168">
        <f t="shared" si="21"/>
        <v>24.400000000000002</v>
      </c>
      <c r="BK99" s="168">
        <f t="shared" si="22"/>
        <v>24.400000000000002</v>
      </c>
      <c r="BL99" s="141"/>
      <c r="BM99" s="141"/>
      <c r="BN99" s="141"/>
      <c r="BO99" s="141"/>
      <c r="BP99" s="141"/>
      <c r="BQ99" s="141"/>
      <c r="BR99" s="141"/>
      <c r="BS99" s="141"/>
      <c r="BT99" s="168">
        <f t="shared" si="23"/>
        <v>0</v>
      </c>
      <c r="BU99" s="168">
        <f t="shared" si="24"/>
        <v>0</v>
      </c>
    </row>
    <row r="100" spans="1:73" s="142" customFormat="1" ht="12.75" customHeight="1">
      <c r="A100" s="139"/>
      <c r="B100" s="179" t="s">
        <v>280</v>
      </c>
      <c r="C100" s="139">
        <v>163.4</v>
      </c>
      <c r="D100" s="139">
        <v>7</v>
      </c>
      <c r="E100" s="139">
        <v>200</v>
      </c>
      <c r="F100" s="139"/>
      <c r="G100" s="120"/>
      <c r="H100" s="120"/>
      <c r="I100" s="120"/>
      <c r="J100" s="120"/>
      <c r="K100" s="120"/>
      <c r="L100" s="120"/>
      <c r="M100" s="120"/>
      <c r="N100" s="176">
        <f t="shared" si="13"/>
        <v>0</v>
      </c>
      <c r="O100" s="176">
        <f t="shared" si="14"/>
        <v>0</v>
      </c>
      <c r="P100" s="145">
        <v>6.2</v>
      </c>
      <c r="Q100" s="145">
        <v>6.2</v>
      </c>
      <c r="R100" s="145">
        <v>64.6</v>
      </c>
      <c r="S100" s="145">
        <v>64.6</v>
      </c>
      <c r="T100" s="145">
        <v>60</v>
      </c>
      <c r="U100" s="145">
        <v>60</v>
      </c>
      <c r="V100" s="145">
        <v>13.6</v>
      </c>
      <c r="W100" s="145">
        <v>13.6</v>
      </c>
      <c r="X100" s="176">
        <f t="shared" si="15"/>
        <v>144.4</v>
      </c>
      <c r="Y100" s="176">
        <f t="shared" si="16"/>
        <v>144.4</v>
      </c>
      <c r="Z100" s="129">
        <v>3.9</v>
      </c>
      <c r="AA100" s="129">
        <v>3.9</v>
      </c>
      <c r="AB100" s="129">
        <v>4.1</v>
      </c>
      <c r="AC100" s="129">
        <v>4.1</v>
      </c>
      <c r="AD100" s="129">
        <v>3.3</v>
      </c>
      <c r="AE100" s="129">
        <v>3.3</v>
      </c>
      <c r="AF100" s="129">
        <v>1</v>
      </c>
      <c r="AG100" s="129">
        <v>1</v>
      </c>
      <c r="AH100" s="168">
        <f t="shared" si="17"/>
        <v>12.3</v>
      </c>
      <c r="AI100" s="168">
        <f t="shared" si="18"/>
        <v>12.3</v>
      </c>
      <c r="AJ100" s="141"/>
      <c r="AK100" s="141"/>
      <c r="AL100" s="141"/>
      <c r="AM100" s="141"/>
      <c r="AN100" s="141"/>
      <c r="AO100" s="141"/>
      <c r="AP100" s="141"/>
      <c r="AQ100" s="141"/>
      <c r="AR100" s="168">
        <f t="shared" si="19"/>
        <v>0</v>
      </c>
      <c r="AS100" s="168">
        <f t="shared" si="20"/>
        <v>0</v>
      </c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68">
        <f t="shared" si="21"/>
        <v>0</v>
      </c>
      <c r="BK100" s="168">
        <f t="shared" si="22"/>
        <v>0</v>
      </c>
      <c r="BL100" s="141"/>
      <c r="BM100" s="141"/>
      <c r="BN100" s="141"/>
      <c r="BO100" s="141"/>
      <c r="BP100" s="141"/>
      <c r="BQ100" s="141"/>
      <c r="BR100" s="141"/>
      <c r="BS100" s="141"/>
      <c r="BT100" s="168">
        <f t="shared" si="23"/>
        <v>0</v>
      </c>
      <c r="BU100" s="168">
        <f t="shared" si="24"/>
        <v>0</v>
      </c>
    </row>
    <row r="101" spans="1:73" s="147" customFormat="1" ht="13.5" customHeight="1">
      <c r="A101" s="148"/>
      <c r="B101" s="182" t="s">
        <v>281</v>
      </c>
      <c r="C101" s="148">
        <v>261.4</v>
      </c>
      <c r="D101" s="148">
        <v>10</v>
      </c>
      <c r="E101" s="148">
        <v>10</v>
      </c>
      <c r="F101" s="149">
        <v>2.638</v>
      </c>
      <c r="G101" s="149">
        <v>2.638</v>
      </c>
      <c r="H101" s="149">
        <v>1.208</v>
      </c>
      <c r="I101" s="149">
        <v>1.208</v>
      </c>
      <c r="J101" s="149">
        <v>1.21</v>
      </c>
      <c r="K101" s="149">
        <v>1.21</v>
      </c>
      <c r="L101" s="149">
        <v>1.978</v>
      </c>
      <c r="M101" s="149">
        <v>1.978</v>
      </c>
      <c r="N101" s="176">
        <f t="shared" si="13"/>
        <v>7.034</v>
      </c>
      <c r="O101" s="176">
        <f t="shared" si="14"/>
        <v>7.034</v>
      </c>
      <c r="P101" s="145">
        <v>0</v>
      </c>
      <c r="Q101" s="145">
        <v>0</v>
      </c>
      <c r="R101" s="145">
        <v>0</v>
      </c>
      <c r="S101" s="145">
        <v>0</v>
      </c>
      <c r="T101" s="145">
        <v>0</v>
      </c>
      <c r="U101" s="145">
        <v>0</v>
      </c>
      <c r="V101" s="145">
        <v>0</v>
      </c>
      <c r="W101" s="145">
        <v>0</v>
      </c>
      <c r="X101" s="176">
        <f t="shared" si="15"/>
        <v>0</v>
      </c>
      <c r="Y101" s="176">
        <f t="shared" si="16"/>
        <v>0</v>
      </c>
      <c r="Z101" s="147">
        <v>0</v>
      </c>
      <c r="AA101" s="129">
        <v>0</v>
      </c>
      <c r="AB101" s="129">
        <v>0</v>
      </c>
      <c r="AC101" s="129">
        <v>0</v>
      </c>
      <c r="AD101" s="129">
        <v>0</v>
      </c>
      <c r="AE101" s="129">
        <v>0</v>
      </c>
      <c r="AF101" s="129">
        <v>0</v>
      </c>
      <c r="AG101" s="129">
        <v>0</v>
      </c>
      <c r="AH101" s="168">
        <f t="shared" si="17"/>
        <v>0</v>
      </c>
      <c r="AI101" s="168">
        <f t="shared" si="18"/>
        <v>0</v>
      </c>
      <c r="AJ101" s="129">
        <v>6.373</v>
      </c>
      <c r="AK101" s="129">
        <v>6.373</v>
      </c>
      <c r="AL101" s="129">
        <v>1.65</v>
      </c>
      <c r="AM101" s="129">
        <v>1.65</v>
      </c>
      <c r="AN101" s="129">
        <v>1.25</v>
      </c>
      <c r="AO101" s="129">
        <v>1.25</v>
      </c>
      <c r="AP101" s="129">
        <v>3.229</v>
      </c>
      <c r="AQ101" s="129">
        <v>3.229</v>
      </c>
      <c r="AR101" s="168">
        <f t="shared" si="19"/>
        <v>12.501999999999999</v>
      </c>
      <c r="AS101" s="168">
        <f t="shared" si="20"/>
        <v>12.501999999999999</v>
      </c>
      <c r="AT101" s="129">
        <v>0</v>
      </c>
      <c r="AU101" s="129">
        <v>0</v>
      </c>
      <c r="AV101" s="129">
        <v>0</v>
      </c>
      <c r="AW101" s="129">
        <v>0</v>
      </c>
      <c r="AX101" s="129">
        <v>610</v>
      </c>
      <c r="AY101" s="129">
        <v>642</v>
      </c>
      <c r="AZ101" s="129">
        <v>610</v>
      </c>
      <c r="BA101" s="129">
        <v>665</v>
      </c>
      <c r="BB101" s="129">
        <v>7</v>
      </c>
      <c r="BC101" s="129">
        <v>7</v>
      </c>
      <c r="BD101" s="129">
        <v>9</v>
      </c>
      <c r="BE101" s="129">
        <v>9</v>
      </c>
      <c r="BF101" s="129">
        <v>11</v>
      </c>
      <c r="BG101" s="129">
        <v>11</v>
      </c>
      <c r="BH101" s="129">
        <v>12.06</v>
      </c>
      <c r="BI101" s="129">
        <v>12.06</v>
      </c>
      <c r="BJ101" s="168">
        <f t="shared" si="21"/>
        <v>39.06</v>
      </c>
      <c r="BK101" s="168">
        <f t="shared" si="22"/>
        <v>39.06</v>
      </c>
      <c r="BL101" s="129">
        <v>0</v>
      </c>
      <c r="BM101" s="129">
        <v>0</v>
      </c>
      <c r="BN101" s="129">
        <v>0</v>
      </c>
      <c r="BO101" s="129">
        <v>0</v>
      </c>
      <c r="BP101" s="129">
        <v>0</v>
      </c>
      <c r="BQ101" s="129">
        <v>0</v>
      </c>
      <c r="BR101" s="129">
        <v>0</v>
      </c>
      <c r="BS101" s="129">
        <v>0</v>
      </c>
      <c r="BT101" s="168">
        <f t="shared" si="23"/>
        <v>0</v>
      </c>
      <c r="BU101" s="168">
        <f t="shared" si="24"/>
        <v>0</v>
      </c>
    </row>
    <row r="102" spans="1:73" s="142" customFormat="1" ht="12.75" customHeight="1">
      <c r="A102" s="139"/>
      <c r="B102" s="179" t="s">
        <v>282</v>
      </c>
      <c r="C102" s="139">
        <v>80.73</v>
      </c>
      <c r="D102" s="139">
        <v>7</v>
      </c>
      <c r="E102" s="139">
        <v>5</v>
      </c>
      <c r="F102" s="149">
        <v>22.286</v>
      </c>
      <c r="G102" s="149">
        <v>22.286</v>
      </c>
      <c r="H102" s="149">
        <v>12.284</v>
      </c>
      <c r="I102" s="149">
        <v>12.284</v>
      </c>
      <c r="J102" s="149">
        <v>7.957</v>
      </c>
      <c r="K102" s="149">
        <v>8.957</v>
      </c>
      <c r="L102" s="149">
        <v>22.98286</v>
      </c>
      <c r="M102" s="149">
        <v>22.98286</v>
      </c>
      <c r="N102" s="176">
        <f t="shared" si="13"/>
        <v>65.50986</v>
      </c>
      <c r="O102" s="176">
        <f t="shared" si="14"/>
        <v>66.50986</v>
      </c>
      <c r="P102" s="145">
        <v>9.83</v>
      </c>
      <c r="Q102" s="145">
        <v>9.83</v>
      </c>
      <c r="R102" s="145">
        <v>1.65</v>
      </c>
      <c r="S102" s="145">
        <v>1.65</v>
      </c>
      <c r="T102" s="145">
        <v>0</v>
      </c>
      <c r="U102" s="145">
        <v>0</v>
      </c>
      <c r="V102" s="145">
        <v>7.95</v>
      </c>
      <c r="W102" s="145">
        <v>7.95</v>
      </c>
      <c r="X102" s="176">
        <f t="shared" si="15"/>
        <v>19.43</v>
      </c>
      <c r="Y102" s="176">
        <f t="shared" si="16"/>
        <v>19.43</v>
      </c>
      <c r="Z102" s="129"/>
      <c r="AA102" s="129"/>
      <c r="AB102" s="129"/>
      <c r="AC102" s="129"/>
      <c r="AD102" s="129"/>
      <c r="AE102" s="129"/>
      <c r="AF102" s="129"/>
      <c r="AG102" s="129"/>
      <c r="AH102" s="168">
        <f t="shared" si="17"/>
        <v>0</v>
      </c>
      <c r="AI102" s="168">
        <f t="shared" si="18"/>
        <v>0</v>
      </c>
      <c r="AJ102" s="129"/>
      <c r="AK102" s="129"/>
      <c r="AL102" s="129"/>
      <c r="AM102" s="129"/>
      <c r="AN102" s="129">
        <v>0.3</v>
      </c>
      <c r="AO102" s="129">
        <v>0.3</v>
      </c>
      <c r="AP102" s="129">
        <v>6.3</v>
      </c>
      <c r="AQ102" s="129">
        <v>6.3</v>
      </c>
      <c r="AR102" s="168">
        <f t="shared" si="19"/>
        <v>6.6</v>
      </c>
      <c r="AS102" s="168">
        <f t="shared" si="20"/>
        <v>6.6</v>
      </c>
      <c r="AT102" s="129"/>
      <c r="AU102" s="129"/>
      <c r="AV102" s="129"/>
      <c r="AW102" s="129"/>
      <c r="AX102" s="129"/>
      <c r="AY102" s="129"/>
      <c r="AZ102" s="129"/>
      <c r="BA102" s="129"/>
      <c r="BB102" s="145">
        <v>11.02</v>
      </c>
      <c r="BC102" s="145">
        <v>11.02</v>
      </c>
      <c r="BD102" s="145">
        <v>10.61</v>
      </c>
      <c r="BE102" s="145">
        <v>10.61</v>
      </c>
      <c r="BF102" s="145">
        <v>27.06</v>
      </c>
      <c r="BG102" s="145">
        <v>27.06</v>
      </c>
      <c r="BH102" s="145">
        <v>25.83</v>
      </c>
      <c r="BI102" s="141">
        <v>25.83</v>
      </c>
      <c r="BJ102" s="168">
        <f t="shared" si="21"/>
        <v>74.52</v>
      </c>
      <c r="BK102" s="168">
        <f t="shared" si="22"/>
        <v>74.52</v>
      </c>
      <c r="BL102" s="141"/>
      <c r="BM102" s="141"/>
      <c r="BN102" s="141"/>
      <c r="BO102" s="141"/>
      <c r="BP102" s="141"/>
      <c r="BQ102" s="141"/>
      <c r="BR102" s="141"/>
      <c r="BS102" s="141"/>
      <c r="BT102" s="168">
        <f t="shared" si="23"/>
        <v>0</v>
      </c>
      <c r="BU102" s="168">
        <f t="shared" si="24"/>
        <v>0</v>
      </c>
    </row>
    <row r="103" spans="1:73" s="147" customFormat="1" ht="13.5" customHeight="1">
      <c r="A103" s="148"/>
      <c r="B103" s="183" t="s">
        <v>283</v>
      </c>
      <c r="C103" s="148">
        <v>597</v>
      </c>
      <c r="D103" s="148">
        <v>5</v>
      </c>
      <c r="E103" s="148">
        <v>33</v>
      </c>
      <c r="F103" s="149">
        <v>0.479</v>
      </c>
      <c r="G103" s="149">
        <v>0.479</v>
      </c>
      <c r="H103" s="149">
        <v>0.138</v>
      </c>
      <c r="I103" s="149">
        <v>0.138</v>
      </c>
      <c r="J103" s="149">
        <v>0.076</v>
      </c>
      <c r="K103" s="149">
        <v>0.076</v>
      </c>
      <c r="L103" s="149">
        <v>0</v>
      </c>
      <c r="M103" s="149">
        <v>0</v>
      </c>
      <c r="N103" s="176">
        <f t="shared" si="13"/>
        <v>0.693</v>
      </c>
      <c r="O103" s="176">
        <f t="shared" si="14"/>
        <v>0.693</v>
      </c>
      <c r="P103" s="145"/>
      <c r="Q103" s="145"/>
      <c r="R103" s="145"/>
      <c r="S103" s="145"/>
      <c r="T103" s="145"/>
      <c r="U103" s="145"/>
      <c r="V103" s="145"/>
      <c r="W103" s="145"/>
      <c r="X103" s="176">
        <f t="shared" si="15"/>
        <v>0</v>
      </c>
      <c r="Y103" s="176">
        <f t="shared" si="16"/>
        <v>0</v>
      </c>
      <c r="Z103" s="129"/>
      <c r="AA103" s="129"/>
      <c r="AB103" s="129"/>
      <c r="AC103" s="129"/>
      <c r="AD103" s="129"/>
      <c r="AE103" s="129"/>
      <c r="AF103" s="129"/>
      <c r="AG103" s="129"/>
      <c r="AH103" s="168">
        <f t="shared" si="17"/>
        <v>0</v>
      </c>
      <c r="AI103" s="168">
        <f t="shared" si="18"/>
        <v>0</v>
      </c>
      <c r="AJ103" s="129">
        <v>8.257</v>
      </c>
      <c r="AK103" s="129">
        <v>8.257</v>
      </c>
      <c r="AL103" s="129">
        <v>1.814</v>
      </c>
      <c r="AM103" s="129">
        <v>1.814</v>
      </c>
      <c r="AN103" s="129">
        <v>0</v>
      </c>
      <c r="AO103" s="129">
        <v>0</v>
      </c>
      <c r="AP103" s="129">
        <v>0</v>
      </c>
      <c r="AQ103" s="129">
        <v>0</v>
      </c>
      <c r="AR103" s="168">
        <f t="shared" si="19"/>
        <v>10.071</v>
      </c>
      <c r="AS103" s="168">
        <f t="shared" si="20"/>
        <v>10.071</v>
      </c>
      <c r="AT103" s="129"/>
      <c r="AU103" s="129"/>
      <c r="AV103" s="129"/>
      <c r="AW103" s="129"/>
      <c r="AX103" s="129"/>
      <c r="AY103" s="129"/>
      <c r="AZ103" s="129"/>
      <c r="BA103" s="129"/>
      <c r="BB103" s="129">
        <v>13</v>
      </c>
      <c r="BC103" s="129">
        <v>13</v>
      </c>
      <c r="BD103" s="129">
        <v>4</v>
      </c>
      <c r="BE103" s="129">
        <v>4</v>
      </c>
      <c r="BF103" s="129">
        <v>35</v>
      </c>
      <c r="BG103" s="129">
        <v>35</v>
      </c>
      <c r="BH103" s="129">
        <v>0</v>
      </c>
      <c r="BI103" s="129">
        <v>0</v>
      </c>
      <c r="BJ103" s="168">
        <f t="shared" si="21"/>
        <v>52</v>
      </c>
      <c r="BK103" s="168">
        <f t="shared" si="22"/>
        <v>52</v>
      </c>
      <c r="BL103" s="129"/>
      <c r="BM103" s="129"/>
      <c r="BN103" s="129"/>
      <c r="BO103" s="129"/>
      <c r="BP103" s="129"/>
      <c r="BQ103" s="129"/>
      <c r="BR103" s="129"/>
      <c r="BS103" s="129"/>
      <c r="BT103" s="168">
        <f t="shared" si="23"/>
        <v>0</v>
      </c>
      <c r="BU103" s="168">
        <f t="shared" si="24"/>
        <v>0</v>
      </c>
    </row>
    <row r="104" spans="1:73" s="142" customFormat="1" ht="12.75" customHeight="1">
      <c r="A104" s="139"/>
      <c r="B104" s="184" t="s">
        <v>284</v>
      </c>
      <c r="C104" s="139">
        <v>1510</v>
      </c>
      <c r="D104" s="139">
        <v>14</v>
      </c>
      <c r="E104" s="139">
        <v>50</v>
      </c>
      <c r="F104" s="139"/>
      <c r="G104" s="120"/>
      <c r="H104" s="120"/>
      <c r="I104" s="120"/>
      <c r="J104" s="120"/>
      <c r="K104" s="120"/>
      <c r="L104" s="120"/>
      <c r="M104" s="120"/>
      <c r="N104" s="176">
        <f t="shared" si="13"/>
        <v>0</v>
      </c>
      <c r="O104" s="176">
        <f t="shared" si="14"/>
        <v>0</v>
      </c>
      <c r="P104" s="141"/>
      <c r="Q104" s="141"/>
      <c r="R104" s="141"/>
      <c r="S104" s="141"/>
      <c r="T104" s="141"/>
      <c r="U104" s="141"/>
      <c r="V104" s="141"/>
      <c r="W104" s="141"/>
      <c r="X104" s="176">
        <f t="shared" si="15"/>
        <v>0</v>
      </c>
      <c r="Y104" s="176">
        <f t="shared" si="16"/>
        <v>0</v>
      </c>
      <c r="Z104" s="141"/>
      <c r="AA104" s="141"/>
      <c r="AB104" s="141"/>
      <c r="AC104" s="141"/>
      <c r="AD104" s="141"/>
      <c r="AE104" s="141"/>
      <c r="AF104" s="141"/>
      <c r="AG104" s="141"/>
      <c r="AH104" s="168">
        <f t="shared" si="17"/>
        <v>0</v>
      </c>
      <c r="AI104" s="168">
        <f t="shared" si="18"/>
        <v>0</v>
      </c>
      <c r="AJ104" s="141"/>
      <c r="AK104" s="141"/>
      <c r="AL104" s="141"/>
      <c r="AM104" s="141"/>
      <c r="AN104" s="141"/>
      <c r="AO104" s="141"/>
      <c r="AP104" s="141"/>
      <c r="AQ104" s="141"/>
      <c r="AR104" s="168">
        <f t="shared" si="19"/>
        <v>0</v>
      </c>
      <c r="AS104" s="168">
        <f t="shared" si="20"/>
        <v>0</v>
      </c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68">
        <f t="shared" si="21"/>
        <v>0</v>
      </c>
      <c r="BK104" s="168">
        <f t="shared" si="22"/>
        <v>0</v>
      </c>
      <c r="BL104" s="141"/>
      <c r="BM104" s="141"/>
      <c r="BN104" s="141"/>
      <c r="BO104" s="141"/>
      <c r="BP104" s="141"/>
      <c r="BQ104" s="141"/>
      <c r="BR104" s="141"/>
      <c r="BS104" s="141"/>
      <c r="BT104" s="168">
        <f t="shared" si="23"/>
        <v>0</v>
      </c>
      <c r="BU104" s="168">
        <f t="shared" si="24"/>
        <v>0</v>
      </c>
    </row>
    <row r="105" spans="1:73" s="142" customFormat="1" ht="12.75" customHeight="1">
      <c r="A105" s="139"/>
      <c r="B105" s="184" t="s">
        <v>285</v>
      </c>
      <c r="C105" s="139">
        <v>346</v>
      </c>
      <c r="D105" s="139">
        <v>7</v>
      </c>
      <c r="E105" s="139">
        <v>10</v>
      </c>
      <c r="F105" s="139"/>
      <c r="G105" s="120"/>
      <c r="H105" s="120"/>
      <c r="I105" s="120"/>
      <c r="J105" s="120"/>
      <c r="K105" s="120"/>
      <c r="L105" s="120"/>
      <c r="M105" s="120"/>
      <c r="N105" s="176">
        <f t="shared" si="13"/>
        <v>0</v>
      </c>
      <c r="O105" s="176">
        <f t="shared" si="14"/>
        <v>0</v>
      </c>
      <c r="P105" s="141"/>
      <c r="Q105" s="141"/>
      <c r="R105" s="141"/>
      <c r="S105" s="141"/>
      <c r="T105" s="141"/>
      <c r="U105" s="141"/>
      <c r="V105" s="141"/>
      <c r="W105" s="141"/>
      <c r="X105" s="176">
        <f t="shared" si="15"/>
        <v>0</v>
      </c>
      <c r="Y105" s="176">
        <f t="shared" si="16"/>
        <v>0</v>
      </c>
      <c r="Z105" s="141"/>
      <c r="AA105" s="141"/>
      <c r="AB105" s="141"/>
      <c r="AC105" s="141"/>
      <c r="AD105" s="141"/>
      <c r="AE105" s="141"/>
      <c r="AF105" s="141"/>
      <c r="AG105" s="141"/>
      <c r="AH105" s="168">
        <f t="shared" si="17"/>
        <v>0</v>
      </c>
      <c r="AI105" s="168">
        <f t="shared" si="18"/>
        <v>0</v>
      </c>
      <c r="AJ105" s="141"/>
      <c r="AK105" s="141"/>
      <c r="AL105" s="141"/>
      <c r="AM105" s="141"/>
      <c r="AN105" s="141"/>
      <c r="AO105" s="141"/>
      <c r="AP105" s="141"/>
      <c r="AQ105" s="141"/>
      <c r="AR105" s="168">
        <f t="shared" si="19"/>
        <v>0</v>
      </c>
      <c r="AS105" s="168">
        <f t="shared" si="20"/>
        <v>0</v>
      </c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68">
        <f t="shared" si="21"/>
        <v>0</v>
      </c>
      <c r="BK105" s="168">
        <f t="shared" si="22"/>
        <v>0</v>
      </c>
      <c r="BL105" s="141"/>
      <c r="BM105" s="141"/>
      <c r="BN105" s="141"/>
      <c r="BO105" s="141"/>
      <c r="BP105" s="141"/>
      <c r="BQ105" s="141"/>
      <c r="BR105" s="141"/>
      <c r="BS105" s="141"/>
      <c r="BT105" s="168">
        <f t="shared" si="23"/>
        <v>0</v>
      </c>
      <c r="BU105" s="168">
        <f t="shared" si="24"/>
        <v>0</v>
      </c>
    </row>
    <row r="106" spans="1:73" s="142" customFormat="1" ht="12.75" customHeight="1">
      <c r="A106" s="139"/>
      <c r="B106" s="184" t="s">
        <v>286</v>
      </c>
      <c r="C106" s="139">
        <v>400</v>
      </c>
      <c r="D106" s="139">
        <v>8</v>
      </c>
      <c r="E106" s="139">
        <v>27</v>
      </c>
      <c r="F106" s="149">
        <v>0.186</v>
      </c>
      <c r="G106" s="149">
        <v>0.186</v>
      </c>
      <c r="H106" s="149">
        <v>0.175</v>
      </c>
      <c r="I106" s="149">
        <v>0.175</v>
      </c>
      <c r="J106" s="149">
        <v>0.046</v>
      </c>
      <c r="K106" s="149">
        <v>0.046</v>
      </c>
      <c r="L106" s="149">
        <v>0.2075</v>
      </c>
      <c r="M106" s="149">
        <v>0.2075</v>
      </c>
      <c r="N106" s="176">
        <f t="shared" si="13"/>
        <v>0.6144999999999999</v>
      </c>
      <c r="O106" s="176">
        <f t="shared" si="14"/>
        <v>0.6144999999999999</v>
      </c>
      <c r="P106" s="129">
        <v>3.74</v>
      </c>
      <c r="Q106" s="129">
        <v>3.74</v>
      </c>
      <c r="R106" s="129">
        <v>0.65</v>
      </c>
      <c r="S106" s="129">
        <v>0.65</v>
      </c>
      <c r="T106" s="129">
        <v>0</v>
      </c>
      <c r="U106" s="129">
        <v>0</v>
      </c>
      <c r="V106" s="129">
        <v>0</v>
      </c>
      <c r="W106" s="129">
        <v>0</v>
      </c>
      <c r="X106" s="176">
        <f t="shared" si="15"/>
        <v>4.390000000000001</v>
      </c>
      <c r="Y106" s="176">
        <f t="shared" si="16"/>
        <v>4.390000000000001</v>
      </c>
      <c r="Z106" s="129"/>
      <c r="AA106" s="129"/>
      <c r="AB106" s="129"/>
      <c r="AC106" s="129"/>
      <c r="AD106" s="129"/>
      <c r="AE106" s="129"/>
      <c r="AF106" s="129"/>
      <c r="AG106" s="129"/>
      <c r="AH106" s="168">
        <f t="shared" si="17"/>
        <v>0</v>
      </c>
      <c r="AI106" s="168">
        <f t="shared" si="18"/>
        <v>0</v>
      </c>
      <c r="AJ106" s="129">
        <v>4</v>
      </c>
      <c r="AK106" s="129">
        <v>4</v>
      </c>
      <c r="AL106" s="129">
        <v>1.3</v>
      </c>
      <c r="AM106" s="129">
        <v>1.3</v>
      </c>
      <c r="AN106" s="129">
        <v>0</v>
      </c>
      <c r="AO106" s="129">
        <v>0</v>
      </c>
      <c r="AP106" s="129">
        <v>0</v>
      </c>
      <c r="AQ106" s="129">
        <v>0</v>
      </c>
      <c r="AR106" s="168">
        <f t="shared" si="19"/>
        <v>5.3</v>
      </c>
      <c r="AS106" s="168">
        <f t="shared" si="20"/>
        <v>5.3</v>
      </c>
      <c r="AT106" s="129"/>
      <c r="AU106" s="129"/>
      <c r="AV106" s="129"/>
      <c r="AW106" s="129"/>
      <c r="AX106" s="129"/>
      <c r="AY106" s="129"/>
      <c r="AZ106" s="129"/>
      <c r="BA106" s="129"/>
      <c r="BB106" s="129">
        <v>0</v>
      </c>
      <c r="BC106" s="129"/>
      <c r="BD106" s="129">
        <v>0</v>
      </c>
      <c r="BE106" s="129">
        <v>0</v>
      </c>
      <c r="BF106" s="129">
        <v>0</v>
      </c>
      <c r="BG106" s="129">
        <v>0</v>
      </c>
      <c r="BH106" s="129">
        <v>0</v>
      </c>
      <c r="BI106" s="129">
        <v>0</v>
      </c>
      <c r="BJ106" s="168">
        <f t="shared" si="21"/>
        <v>0</v>
      </c>
      <c r="BK106" s="168">
        <f t="shared" si="22"/>
        <v>0</v>
      </c>
      <c r="BL106" s="129"/>
      <c r="BM106" s="129"/>
      <c r="BN106" s="129"/>
      <c r="BO106" s="129"/>
      <c r="BP106" s="129"/>
      <c r="BQ106" s="129"/>
      <c r="BR106" s="129"/>
      <c r="BS106" s="129"/>
      <c r="BT106" s="168">
        <f t="shared" si="23"/>
        <v>0</v>
      </c>
      <c r="BU106" s="168">
        <f t="shared" si="24"/>
        <v>0</v>
      </c>
    </row>
    <row r="107" spans="1:73" s="142" customFormat="1" ht="12.75" customHeight="1">
      <c r="A107" s="139"/>
      <c r="B107" s="184" t="s">
        <v>287</v>
      </c>
      <c r="C107" s="139">
        <v>962</v>
      </c>
      <c r="D107" s="139">
        <f>4+2</f>
        <v>6</v>
      </c>
      <c r="E107" s="139">
        <f>20+5</f>
        <v>25</v>
      </c>
      <c r="F107" s="139"/>
      <c r="G107" s="120"/>
      <c r="H107" s="120"/>
      <c r="I107" s="120"/>
      <c r="J107" s="120"/>
      <c r="K107" s="120"/>
      <c r="L107" s="120"/>
      <c r="M107" s="120"/>
      <c r="N107" s="176">
        <f t="shared" si="13"/>
        <v>0</v>
      </c>
      <c r="O107" s="176">
        <f t="shared" si="14"/>
        <v>0</v>
      </c>
      <c r="P107" s="141"/>
      <c r="Q107" s="141"/>
      <c r="R107" s="141"/>
      <c r="S107" s="141"/>
      <c r="T107" s="141"/>
      <c r="U107" s="141"/>
      <c r="V107" s="141"/>
      <c r="W107" s="141"/>
      <c r="X107" s="176">
        <f t="shared" si="15"/>
        <v>0</v>
      </c>
      <c r="Y107" s="176">
        <f t="shared" si="16"/>
        <v>0</v>
      </c>
      <c r="Z107" s="141"/>
      <c r="AA107" s="141"/>
      <c r="AB107" s="141"/>
      <c r="AC107" s="141"/>
      <c r="AD107" s="141"/>
      <c r="AE107" s="141"/>
      <c r="AF107" s="141"/>
      <c r="AG107" s="141"/>
      <c r="AH107" s="168">
        <f t="shared" si="17"/>
        <v>0</v>
      </c>
      <c r="AI107" s="168">
        <f t="shared" si="18"/>
        <v>0</v>
      </c>
      <c r="AJ107" s="141"/>
      <c r="AK107" s="141"/>
      <c r="AL107" s="141"/>
      <c r="AM107" s="141"/>
      <c r="AN107" s="141"/>
      <c r="AO107" s="141"/>
      <c r="AP107" s="141"/>
      <c r="AQ107" s="141"/>
      <c r="AR107" s="168">
        <f t="shared" si="19"/>
        <v>0</v>
      </c>
      <c r="AS107" s="168">
        <f t="shared" si="20"/>
        <v>0</v>
      </c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68">
        <f t="shared" si="21"/>
        <v>0</v>
      </c>
      <c r="BK107" s="168">
        <f t="shared" si="22"/>
        <v>0</v>
      </c>
      <c r="BL107" s="141"/>
      <c r="BM107" s="141"/>
      <c r="BN107" s="141"/>
      <c r="BO107" s="141"/>
      <c r="BP107" s="141"/>
      <c r="BQ107" s="141"/>
      <c r="BR107" s="141"/>
      <c r="BS107" s="141"/>
      <c r="BT107" s="168">
        <f t="shared" si="23"/>
        <v>0</v>
      </c>
      <c r="BU107" s="168">
        <f t="shared" si="24"/>
        <v>0</v>
      </c>
    </row>
    <row r="108" spans="1:73" s="147" customFormat="1" ht="14.25" customHeight="1">
      <c r="A108" s="143"/>
      <c r="B108" s="185" t="s">
        <v>82</v>
      </c>
      <c r="C108" s="143">
        <v>441.7</v>
      </c>
      <c r="D108" s="143">
        <v>7</v>
      </c>
      <c r="E108" s="143">
        <v>30</v>
      </c>
      <c r="F108" s="144">
        <v>1.047</v>
      </c>
      <c r="G108" s="144">
        <v>1.047</v>
      </c>
      <c r="H108" s="144">
        <v>0.388</v>
      </c>
      <c r="I108" s="144">
        <v>0.388</v>
      </c>
      <c r="J108" s="144">
        <v>0.766</v>
      </c>
      <c r="K108" s="144">
        <v>0.766</v>
      </c>
      <c r="L108" s="144">
        <v>82</v>
      </c>
      <c r="M108" s="144"/>
      <c r="N108" s="176">
        <f t="shared" si="13"/>
        <v>84.201</v>
      </c>
      <c r="O108" s="176">
        <f t="shared" si="14"/>
        <v>2.201</v>
      </c>
      <c r="P108" s="146">
        <f>25.77+22.35+19.53</f>
        <v>67.65</v>
      </c>
      <c r="Q108" s="146"/>
      <c r="R108" s="146">
        <f>11.25</f>
        <v>11.25</v>
      </c>
      <c r="S108" s="146"/>
      <c r="T108" s="146"/>
      <c r="U108" s="146">
        <v>1.79</v>
      </c>
      <c r="V108" s="146"/>
      <c r="W108" s="146"/>
      <c r="X108" s="176">
        <f t="shared" si="15"/>
        <v>78.9</v>
      </c>
      <c r="Y108" s="176">
        <f t="shared" si="16"/>
        <v>1.79</v>
      </c>
      <c r="Z108" s="146"/>
      <c r="AA108" s="146"/>
      <c r="AB108" s="146"/>
      <c r="AC108" s="146"/>
      <c r="AD108" s="146"/>
      <c r="AE108" s="146"/>
      <c r="AF108" s="146"/>
      <c r="AG108" s="146"/>
      <c r="AH108" s="168">
        <f t="shared" si="17"/>
        <v>0</v>
      </c>
      <c r="AI108" s="168">
        <f t="shared" si="18"/>
        <v>0</v>
      </c>
      <c r="AJ108" s="146"/>
      <c r="AK108" s="146"/>
      <c r="AL108" s="146"/>
      <c r="AM108" s="146"/>
      <c r="AN108" s="146"/>
      <c r="AO108" s="146"/>
      <c r="AP108" s="146"/>
      <c r="AQ108" s="146"/>
      <c r="AR108" s="168">
        <f t="shared" si="19"/>
        <v>0</v>
      </c>
      <c r="AS108" s="168">
        <f t="shared" si="20"/>
        <v>0</v>
      </c>
      <c r="AT108" s="146"/>
      <c r="AU108" s="146"/>
      <c r="AV108" s="146"/>
      <c r="AW108" s="146"/>
      <c r="AX108" s="146"/>
      <c r="AY108" s="146"/>
      <c r="AZ108" s="146"/>
      <c r="BA108" s="146"/>
      <c r="BB108" s="146">
        <f>13+17+14</f>
        <v>44</v>
      </c>
      <c r="BC108" s="146">
        <f>BB108</f>
        <v>44</v>
      </c>
      <c r="BD108" s="146">
        <f>17+14</f>
        <v>31</v>
      </c>
      <c r="BE108" s="146">
        <f>BD108</f>
        <v>31</v>
      </c>
      <c r="BF108" s="146"/>
      <c r="BG108" s="146"/>
      <c r="BH108" s="146"/>
      <c r="BI108" s="146"/>
      <c r="BJ108" s="168">
        <f t="shared" si="21"/>
        <v>75</v>
      </c>
      <c r="BK108" s="168">
        <f t="shared" si="22"/>
        <v>75</v>
      </c>
      <c r="BL108" s="146"/>
      <c r="BM108" s="146"/>
      <c r="BN108" s="146"/>
      <c r="BO108" s="146"/>
      <c r="BP108" s="146"/>
      <c r="BQ108" s="146"/>
      <c r="BR108" s="146"/>
      <c r="BS108" s="146"/>
      <c r="BT108" s="168">
        <f t="shared" si="23"/>
        <v>0</v>
      </c>
      <c r="BU108" s="168">
        <f t="shared" si="24"/>
        <v>0</v>
      </c>
    </row>
    <row r="109" spans="1:73" s="142" customFormat="1" ht="12.75" customHeight="1">
      <c r="A109" s="139"/>
      <c r="B109" s="184" t="s">
        <v>288</v>
      </c>
      <c r="C109" s="139">
        <v>313.6</v>
      </c>
      <c r="D109" s="139">
        <v>9</v>
      </c>
      <c r="E109" s="139">
        <v>25</v>
      </c>
      <c r="F109" s="139"/>
      <c r="G109" s="120"/>
      <c r="H109" s="120"/>
      <c r="I109" s="120"/>
      <c r="J109" s="120"/>
      <c r="K109" s="120"/>
      <c r="L109" s="120"/>
      <c r="M109" s="120"/>
      <c r="N109" s="176">
        <f t="shared" si="13"/>
        <v>0</v>
      </c>
      <c r="O109" s="176">
        <f t="shared" si="14"/>
        <v>0</v>
      </c>
      <c r="P109" s="141"/>
      <c r="Q109" s="141"/>
      <c r="R109" s="141"/>
      <c r="S109" s="141"/>
      <c r="T109" s="141"/>
      <c r="U109" s="141"/>
      <c r="V109" s="141"/>
      <c r="W109" s="141"/>
      <c r="X109" s="176">
        <f t="shared" si="15"/>
        <v>0</v>
      </c>
      <c r="Y109" s="176">
        <f t="shared" si="16"/>
        <v>0</v>
      </c>
      <c r="Z109" s="141"/>
      <c r="AA109" s="141"/>
      <c r="AB109" s="141"/>
      <c r="AC109" s="141"/>
      <c r="AD109" s="141"/>
      <c r="AE109" s="141"/>
      <c r="AF109" s="141"/>
      <c r="AG109" s="141"/>
      <c r="AH109" s="168">
        <f t="shared" si="17"/>
        <v>0</v>
      </c>
      <c r="AI109" s="168">
        <f t="shared" si="18"/>
        <v>0</v>
      </c>
      <c r="AJ109" s="141"/>
      <c r="AK109" s="141"/>
      <c r="AL109" s="141"/>
      <c r="AM109" s="141"/>
      <c r="AN109" s="141"/>
      <c r="AO109" s="141"/>
      <c r="AP109" s="141"/>
      <c r="AQ109" s="141"/>
      <c r="AR109" s="168">
        <f t="shared" si="19"/>
        <v>0</v>
      </c>
      <c r="AS109" s="168">
        <f t="shared" si="20"/>
        <v>0</v>
      </c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68">
        <f t="shared" si="21"/>
        <v>0</v>
      </c>
      <c r="BK109" s="168">
        <f t="shared" si="22"/>
        <v>0</v>
      </c>
      <c r="BL109" s="141"/>
      <c r="BM109" s="141"/>
      <c r="BN109" s="141"/>
      <c r="BO109" s="141"/>
      <c r="BP109" s="141"/>
      <c r="BQ109" s="141"/>
      <c r="BR109" s="141"/>
      <c r="BS109" s="141"/>
      <c r="BT109" s="168">
        <f t="shared" si="23"/>
        <v>0</v>
      </c>
      <c r="BU109" s="168">
        <f t="shared" si="24"/>
        <v>0</v>
      </c>
    </row>
    <row r="110" spans="1:73" s="142" customFormat="1" ht="12.75" customHeight="1">
      <c r="A110" s="139"/>
      <c r="B110" s="184" t="s">
        <v>289</v>
      </c>
      <c r="C110" s="139">
        <v>1056</v>
      </c>
      <c r="D110" s="139">
        <v>12</v>
      </c>
      <c r="E110" s="139">
        <v>50</v>
      </c>
      <c r="F110" s="139"/>
      <c r="G110" s="120"/>
      <c r="H110" s="120"/>
      <c r="I110" s="120"/>
      <c r="J110" s="120"/>
      <c r="K110" s="120"/>
      <c r="L110" s="120"/>
      <c r="M110" s="120"/>
      <c r="N110" s="176">
        <f t="shared" si="13"/>
        <v>0</v>
      </c>
      <c r="O110" s="176">
        <f t="shared" si="14"/>
        <v>0</v>
      </c>
      <c r="P110" s="141"/>
      <c r="Q110" s="141"/>
      <c r="R110" s="141"/>
      <c r="S110" s="141"/>
      <c r="T110" s="141"/>
      <c r="U110" s="141"/>
      <c r="V110" s="141"/>
      <c r="W110" s="141"/>
      <c r="X110" s="176">
        <f t="shared" si="15"/>
        <v>0</v>
      </c>
      <c r="Y110" s="176">
        <f t="shared" si="16"/>
        <v>0</v>
      </c>
      <c r="Z110" s="141"/>
      <c r="AA110" s="141"/>
      <c r="AB110" s="141"/>
      <c r="AC110" s="141"/>
      <c r="AD110" s="141"/>
      <c r="AE110" s="141"/>
      <c r="AF110" s="141"/>
      <c r="AG110" s="141"/>
      <c r="AH110" s="168">
        <f t="shared" si="17"/>
        <v>0</v>
      </c>
      <c r="AI110" s="168">
        <f t="shared" si="18"/>
        <v>0</v>
      </c>
      <c r="AJ110" s="141"/>
      <c r="AK110" s="141"/>
      <c r="AL110" s="141"/>
      <c r="AM110" s="141"/>
      <c r="AN110" s="141"/>
      <c r="AO110" s="141"/>
      <c r="AP110" s="141"/>
      <c r="AQ110" s="141"/>
      <c r="AR110" s="168">
        <f t="shared" si="19"/>
        <v>0</v>
      </c>
      <c r="AS110" s="168">
        <f t="shared" si="20"/>
        <v>0</v>
      </c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68">
        <f t="shared" si="21"/>
        <v>0</v>
      </c>
      <c r="BK110" s="168">
        <f t="shared" si="22"/>
        <v>0</v>
      </c>
      <c r="BL110" s="141"/>
      <c r="BM110" s="141"/>
      <c r="BN110" s="141"/>
      <c r="BO110" s="141"/>
      <c r="BP110" s="141"/>
      <c r="BQ110" s="141"/>
      <c r="BR110" s="141"/>
      <c r="BS110" s="141"/>
      <c r="BT110" s="168">
        <f t="shared" si="23"/>
        <v>0</v>
      </c>
      <c r="BU110" s="168">
        <f t="shared" si="24"/>
        <v>0</v>
      </c>
    </row>
    <row r="111" spans="1:73" s="142" customFormat="1" ht="12.75" customHeight="1">
      <c r="A111" s="139"/>
      <c r="B111" s="184" t="s">
        <v>290</v>
      </c>
      <c r="C111" s="139">
        <v>1044</v>
      </c>
      <c r="D111" s="139">
        <v>9</v>
      </c>
      <c r="E111" s="139">
        <v>110</v>
      </c>
      <c r="F111" s="139"/>
      <c r="G111" s="120"/>
      <c r="H111" s="120"/>
      <c r="I111" s="120"/>
      <c r="J111" s="120"/>
      <c r="K111" s="120"/>
      <c r="L111" s="120"/>
      <c r="M111" s="120"/>
      <c r="N111" s="176">
        <f t="shared" si="13"/>
        <v>0</v>
      </c>
      <c r="O111" s="176">
        <f t="shared" si="14"/>
        <v>0</v>
      </c>
      <c r="P111" s="141"/>
      <c r="Q111" s="141"/>
      <c r="R111" s="141"/>
      <c r="S111" s="141"/>
      <c r="T111" s="141"/>
      <c r="U111" s="141"/>
      <c r="V111" s="141"/>
      <c r="W111" s="141"/>
      <c r="X111" s="176">
        <f t="shared" si="15"/>
        <v>0</v>
      </c>
      <c r="Y111" s="176">
        <f t="shared" si="16"/>
        <v>0</v>
      </c>
      <c r="Z111" s="141"/>
      <c r="AA111" s="141"/>
      <c r="AB111" s="141"/>
      <c r="AC111" s="141"/>
      <c r="AD111" s="141"/>
      <c r="AE111" s="141"/>
      <c r="AF111" s="141"/>
      <c r="AG111" s="141"/>
      <c r="AH111" s="168">
        <f t="shared" si="17"/>
        <v>0</v>
      </c>
      <c r="AI111" s="168">
        <f t="shared" si="18"/>
        <v>0</v>
      </c>
      <c r="AJ111" s="141"/>
      <c r="AK111" s="141"/>
      <c r="AL111" s="141"/>
      <c r="AM111" s="141"/>
      <c r="AN111" s="141"/>
      <c r="AO111" s="141"/>
      <c r="AP111" s="141"/>
      <c r="AQ111" s="141"/>
      <c r="AR111" s="168">
        <f t="shared" si="19"/>
        <v>0</v>
      </c>
      <c r="AS111" s="168">
        <f t="shared" si="20"/>
        <v>0</v>
      </c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68">
        <f t="shared" si="21"/>
        <v>0</v>
      </c>
      <c r="BK111" s="168">
        <f t="shared" si="22"/>
        <v>0</v>
      </c>
      <c r="BL111" s="141"/>
      <c r="BM111" s="141"/>
      <c r="BN111" s="141"/>
      <c r="BO111" s="141"/>
      <c r="BP111" s="141"/>
      <c r="BQ111" s="141"/>
      <c r="BR111" s="141"/>
      <c r="BS111" s="141"/>
      <c r="BT111" s="168">
        <f t="shared" si="23"/>
        <v>0</v>
      </c>
      <c r="BU111" s="168">
        <f t="shared" si="24"/>
        <v>0</v>
      </c>
    </row>
    <row r="112" spans="1:73" s="142" customFormat="1" ht="12.75" customHeight="1">
      <c r="A112" s="139"/>
      <c r="B112" s="184" t="s">
        <v>291</v>
      </c>
      <c r="C112" s="139">
        <v>130</v>
      </c>
      <c r="D112" s="139">
        <v>10</v>
      </c>
      <c r="E112" s="139">
        <v>270</v>
      </c>
      <c r="F112" s="139"/>
      <c r="G112" s="120"/>
      <c r="H112" s="120"/>
      <c r="I112" s="120"/>
      <c r="J112" s="120"/>
      <c r="K112" s="120"/>
      <c r="L112" s="120"/>
      <c r="M112" s="120"/>
      <c r="N112" s="176">
        <f t="shared" si="13"/>
        <v>0</v>
      </c>
      <c r="O112" s="176">
        <f t="shared" si="14"/>
        <v>0</v>
      </c>
      <c r="P112" s="141"/>
      <c r="Q112" s="141"/>
      <c r="R112" s="141"/>
      <c r="S112" s="141"/>
      <c r="T112" s="141"/>
      <c r="U112" s="141"/>
      <c r="V112" s="141"/>
      <c r="W112" s="141"/>
      <c r="X112" s="176">
        <f t="shared" si="15"/>
        <v>0</v>
      </c>
      <c r="Y112" s="176">
        <f t="shared" si="16"/>
        <v>0</v>
      </c>
      <c r="Z112" s="141"/>
      <c r="AA112" s="141"/>
      <c r="AB112" s="141"/>
      <c r="AC112" s="141"/>
      <c r="AD112" s="141"/>
      <c r="AE112" s="141"/>
      <c r="AF112" s="141"/>
      <c r="AG112" s="141"/>
      <c r="AH112" s="168">
        <f t="shared" si="17"/>
        <v>0</v>
      </c>
      <c r="AI112" s="168">
        <f t="shared" si="18"/>
        <v>0</v>
      </c>
      <c r="AJ112" s="141"/>
      <c r="AK112" s="141"/>
      <c r="AL112" s="141"/>
      <c r="AM112" s="141"/>
      <c r="AN112" s="141"/>
      <c r="AO112" s="141"/>
      <c r="AP112" s="141"/>
      <c r="AQ112" s="141"/>
      <c r="AR112" s="168">
        <f t="shared" si="19"/>
        <v>0</v>
      </c>
      <c r="AS112" s="168">
        <f t="shared" si="20"/>
        <v>0</v>
      </c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68">
        <f t="shared" si="21"/>
        <v>0</v>
      </c>
      <c r="BK112" s="168">
        <f t="shared" si="22"/>
        <v>0</v>
      </c>
      <c r="BL112" s="141"/>
      <c r="BM112" s="141"/>
      <c r="BN112" s="141"/>
      <c r="BO112" s="141"/>
      <c r="BP112" s="141"/>
      <c r="BQ112" s="141"/>
      <c r="BR112" s="141"/>
      <c r="BS112" s="141"/>
      <c r="BT112" s="168">
        <f t="shared" si="23"/>
        <v>0</v>
      </c>
      <c r="BU112" s="168">
        <f t="shared" si="24"/>
        <v>0</v>
      </c>
    </row>
    <row r="113" spans="1:73" s="142" customFormat="1" ht="12.75" customHeight="1">
      <c r="A113" s="139"/>
      <c r="B113" s="184" t="s">
        <v>292</v>
      </c>
      <c r="C113" s="139">
        <v>1500.4</v>
      </c>
      <c r="D113" s="139">
        <f>7+2+3+2</f>
        <v>14</v>
      </c>
      <c r="E113" s="139">
        <v>49</v>
      </c>
      <c r="F113" s="139"/>
      <c r="G113" s="120"/>
      <c r="H113" s="120"/>
      <c r="I113" s="120"/>
      <c r="J113" s="120"/>
      <c r="K113" s="120"/>
      <c r="L113" s="120"/>
      <c r="M113" s="120"/>
      <c r="N113" s="176">
        <f t="shared" si="13"/>
        <v>0</v>
      </c>
      <c r="O113" s="176">
        <f t="shared" si="14"/>
        <v>0</v>
      </c>
      <c r="P113" s="141"/>
      <c r="Q113" s="141"/>
      <c r="R113" s="141"/>
      <c r="S113" s="141"/>
      <c r="T113" s="141"/>
      <c r="U113" s="141"/>
      <c r="V113" s="141"/>
      <c r="W113" s="141"/>
      <c r="X113" s="176">
        <f t="shared" si="15"/>
        <v>0</v>
      </c>
      <c r="Y113" s="176">
        <f t="shared" si="16"/>
        <v>0</v>
      </c>
      <c r="Z113" s="141"/>
      <c r="AA113" s="141"/>
      <c r="AB113" s="141"/>
      <c r="AC113" s="141"/>
      <c r="AD113" s="141"/>
      <c r="AE113" s="141"/>
      <c r="AF113" s="141"/>
      <c r="AG113" s="141"/>
      <c r="AH113" s="168">
        <f t="shared" si="17"/>
        <v>0</v>
      </c>
      <c r="AI113" s="168">
        <f t="shared" si="18"/>
        <v>0</v>
      </c>
      <c r="AJ113" s="141"/>
      <c r="AK113" s="141"/>
      <c r="AL113" s="141"/>
      <c r="AM113" s="141"/>
      <c r="AN113" s="141"/>
      <c r="AO113" s="141"/>
      <c r="AP113" s="141"/>
      <c r="AQ113" s="141"/>
      <c r="AR113" s="168">
        <f t="shared" si="19"/>
        <v>0</v>
      </c>
      <c r="AS113" s="168">
        <f t="shared" si="20"/>
        <v>0</v>
      </c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68">
        <f t="shared" si="21"/>
        <v>0</v>
      </c>
      <c r="BK113" s="168">
        <f t="shared" si="22"/>
        <v>0</v>
      </c>
      <c r="BL113" s="141"/>
      <c r="BM113" s="141"/>
      <c r="BN113" s="141"/>
      <c r="BO113" s="141"/>
      <c r="BP113" s="141"/>
      <c r="BQ113" s="141"/>
      <c r="BR113" s="141"/>
      <c r="BS113" s="141"/>
      <c r="BT113" s="168">
        <f t="shared" si="23"/>
        <v>0</v>
      </c>
      <c r="BU113" s="168">
        <f t="shared" si="24"/>
        <v>0</v>
      </c>
    </row>
    <row r="114" spans="1:73" s="142" customFormat="1" ht="12.75" customHeight="1">
      <c r="A114" s="139"/>
      <c r="B114" s="184" t="s">
        <v>293</v>
      </c>
      <c r="C114" s="139">
        <v>171</v>
      </c>
      <c r="D114" s="139">
        <v>13</v>
      </c>
      <c r="E114" s="139">
        <v>25</v>
      </c>
      <c r="F114" s="139"/>
      <c r="G114" s="120"/>
      <c r="H114" s="120"/>
      <c r="I114" s="120"/>
      <c r="J114" s="120"/>
      <c r="K114" s="120"/>
      <c r="L114" s="120"/>
      <c r="M114" s="120"/>
      <c r="N114" s="176">
        <f t="shared" si="13"/>
        <v>0</v>
      </c>
      <c r="O114" s="176">
        <f t="shared" si="14"/>
        <v>0</v>
      </c>
      <c r="P114" s="141"/>
      <c r="Q114" s="141"/>
      <c r="R114" s="141"/>
      <c r="S114" s="141"/>
      <c r="T114" s="141"/>
      <c r="U114" s="141"/>
      <c r="V114" s="141"/>
      <c r="W114" s="141"/>
      <c r="X114" s="176">
        <f t="shared" si="15"/>
        <v>0</v>
      </c>
      <c r="Y114" s="176">
        <f t="shared" si="16"/>
        <v>0</v>
      </c>
      <c r="Z114" s="141"/>
      <c r="AA114" s="141"/>
      <c r="AB114" s="141"/>
      <c r="AC114" s="141"/>
      <c r="AD114" s="141"/>
      <c r="AE114" s="141"/>
      <c r="AF114" s="141"/>
      <c r="AG114" s="141"/>
      <c r="AH114" s="168">
        <f t="shared" si="17"/>
        <v>0</v>
      </c>
      <c r="AI114" s="168">
        <f t="shared" si="18"/>
        <v>0</v>
      </c>
      <c r="AJ114" s="141"/>
      <c r="AK114" s="141"/>
      <c r="AL114" s="141"/>
      <c r="AM114" s="141"/>
      <c r="AN114" s="141"/>
      <c r="AO114" s="141"/>
      <c r="AP114" s="141"/>
      <c r="AQ114" s="141"/>
      <c r="AR114" s="168">
        <f t="shared" si="19"/>
        <v>0</v>
      </c>
      <c r="AS114" s="168">
        <f t="shared" si="20"/>
        <v>0</v>
      </c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68">
        <f t="shared" si="21"/>
        <v>0</v>
      </c>
      <c r="BK114" s="168">
        <f t="shared" si="22"/>
        <v>0</v>
      </c>
      <c r="BL114" s="141"/>
      <c r="BM114" s="141"/>
      <c r="BN114" s="141"/>
      <c r="BO114" s="141"/>
      <c r="BP114" s="141"/>
      <c r="BQ114" s="141"/>
      <c r="BR114" s="141"/>
      <c r="BS114" s="141"/>
      <c r="BT114" s="168">
        <f t="shared" si="23"/>
        <v>0</v>
      </c>
      <c r="BU114" s="168">
        <f t="shared" si="24"/>
        <v>0</v>
      </c>
    </row>
    <row r="115" spans="1:73" s="142" customFormat="1" ht="12.75" customHeight="1">
      <c r="A115" s="139"/>
      <c r="B115" s="184" t="s">
        <v>294</v>
      </c>
      <c r="C115" s="139">
        <v>1555</v>
      </c>
      <c r="D115" s="139">
        <v>11</v>
      </c>
      <c r="E115" s="139">
        <v>35</v>
      </c>
      <c r="F115" s="139"/>
      <c r="G115" s="120"/>
      <c r="H115" s="120"/>
      <c r="I115" s="120"/>
      <c r="J115" s="120"/>
      <c r="K115" s="120"/>
      <c r="L115" s="120"/>
      <c r="M115" s="120"/>
      <c r="N115" s="176">
        <f t="shared" si="13"/>
        <v>0</v>
      </c>
      <c r="O115" s="176">
        <f t="shared" si="14"/>
        <v>0</v>
      </c>
      <c r="P115" s="141"/>
      <c r="Q115" s="141"/>
      <c r="R115" s="141"/>
      <c r="S115" s="141"/>
      <c r="T115" s="141"/>
      <c r="U115" s="141"/>
      <c r="V115" s="141"/>
      <c r="W115" s="141"/>
      <c r="X115" s="176">
        <f t="shared" si="15"/>
        <v>0</v>
      </c>
      <c r="Y115" s="176">
        <f t="shared" si="16"/>
        <v>0</v>
      </c>
      <c r="Z115" s="141"/>
      <c r="AA115" s="141"/>
      <c r="AB115" s="141"/>
      <c r="AC115" s="141"/>
      <c r="AD115" s="141"/>
      <c r="AE115" s="141"/>
      <c r="AF115" s="141"/>
      <c r="AG115" s="141"/>
      <c r="AH115" s="168">
        <f t="shared" si="17"/>
        <v>0</v>
      </c>
      <c r="AI115" s="168">
        <f t="shared" si="18"/>
        <v>0</v>
      </c>
      <c r="AJ115" s="141"/>
      <c r="AK115" s="141"/>
      <c r="AL115" s="141"/>
      <c r="AM115" s="141"/>
      <c r="AN115" s="141"/>
      <c r="AO115" s="141"/>
      <c r="AP115" s="141"/>
      <c r="AQ115" s="141"/>
      <c r="AR115" s="168">
        <f t="shared" si="19"/>
        <v>0</v>
      </c>
      <c r="AS115" s="168">
        <f t="shared" si="20"/>
        <v>0</v>
      </c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68">
        <f t="shared" si="21"/>
        <v>0</v>
      </c>
      <c r="BK115" s="168">
        <f t="shared" si="22"/>
        <v>0</v>
      </c>
      <c r="BL115" s="141"/>
      <c r="BM115" s="141"/>
      <c r="BN115" s="141"/>
      <c r="BO115" s="141"/>
      <c r="BP115" s="141"/>
      <c r="BQ115" s="141"/>
      <c r="BR115" s="141"/>
      <c r="BS115" s="141"/>
      <c r="BT115" s="168">
        <f t="shared" si="23"/>
        <v>0</v>
      </c>
      <c r="BU115" s="168">
        <f t="shared" si="24"/>
        <v>0</v>
      </c>
    </row>
    <row r="116" spans="1:73" s="147" customFormat="1" ht="12.75" customHeight="1">
      <c r="A116" s="148"/>
      <c r="B116" s="186" t="s">
        <v>295</v>
      </c>
      <c r="C116" s="148">
        <v>1133</v>
      </c>
      <c r="D116" s="148">
        <v>11</v>
      </c>
      <c r="E116" s="148">
        <v>135</v>
      </c>
      <c r="F116" s="149">
        <v>9.157</v>
      </c>
      <c r="G116" s="149">
        <v>9.157</v>
      </c>
      <c r="H116" s="149">
        <v>19.554</v>
      </c>
      <c r="I116" s="149">
        <v>19.554</v>
      </c>
      <c r="J116" s="149">
        <v>1.656</v>
      </c>
      <c r="K116" s="149">
        <v>1.656</v>
      </c>
      <c r="L116" s="149">
        <v>1.055</v>
      </c>
      <c r="M116" s="149">
        <v>1.055</v>
      </c>
      <c r="N116" s="176">
        <f t="shared" si="13"/>
        <v>31.421999999999997</v>
      </c>
      <c r="O116" s="176">
        <f t="shared" si="14"/>
        <v>31.421999999999997</v>
      </c>
      <c r="P116" s="129">
        <v>118.49</v>
      </c>
      <c r="Q116" s="129">
        <v>118.49</v>
      </c>
      <c r="R116" s="129">
        <v>16.71</v>
      </c>
      <c r="S116" s="129">
        <v>16.71</v>
      </c>
      <c r="T116" s="129">
        <v>5.04</v>
      </c>
      <c r="U116" s="129">
        <v>5.04</v>
      </c>
      <c r="V116" s="129">
        <v>76.47</v>
      </c>
      <c r="W116" s="129">
        <v>76.47</v>
      </c>
      <c r="X116" s="176">
        <f t="shared" si="15"/>
        <v>216.70999999999998</v>
      </c>
      <c r="Y116" s="176">
        <f t="shared" si="16"/>
        <v>216.70999999999998</v>
      </c>
      <c r="Z116" s="129"/>
      <c r="AA116" s="129"/>
      <c r="AB116" s="129"/>
      <c r="AC116" s="129"/>
      <c r="AD116" s="129"/>
      <c r="AE116" s="129"/>
      <c r="AF116" s="129"/>
      <c r="AG116" s="129"/>
      <c r="AH116" s="168">
        <f t="shared" si="17"/>
        <v>0</v>
      </c>
      <c r="AI116" s="168">
        <f t="shared" si="18"/>
        <v>0</v>
      </c>
      <c r="AJ116" s="129"/>
      <c r="AK116" s="129"/>
      <c r="AL116" s="129"/>
      <c r="AM116" s="129"/>
      <c r="AN116" s="129"/>
      <c r="AO116" s="129"/>
      <c r="AP116" s="129"/>
      <c r="AQ116" s="129"/>
      <c r="AR116" s="168">
        <f t="shared" si="19"/>
        <v>0</v>
      </c>
      <c r="AS116" s="168">
        <f t="shared" si="20"/>
        <v>0</v>
      </c>
      <c r="AT116" s="129"/>
      <c r="AU116" s="129"/>
      <c r="AV116" s="129"/>
      <c r="AW116" s="129"/>
      <c r="AX116" s="129"/>
      <c r="AY116" s="129"/>
      <c r="AZ116" s="129"/>
      <c r="BA116" s="129"/>
      <c r="BB116" s="129">
        <v>60</v>
      </c>
      <c r="BC116" s="129">
        <v>60</v>
      </c>
      <c r="BD116" s="129">
        <v>42</v>
      </c>
      <c r="BE116" s="129">
        <v>42</v>
      </c>
      <c r="BF116" s="129">
        <v>15</v>
      </c>
      <c r="BG116" s="129">
        <v>15</v>
      </c>
      <c r="BH116" s="129">
        <v>12</v>
      </c>
      <c r="BI116" s="129">
        <v>12</v>
      </c>
      <c r="BJ116" s="168">
        <f t="shared" si="21"/>
        <v>129</v>
      </c>
      <c r="BK116" s="168">
        <f t="shared" si="22"/>
        <v>129</v>
      </c>
      <c r="BL116" s="129"/>
      <c r="BM116" s="129"/>
      <c r="BN116" s="129"/>
      <c r="BO116" s="129"/>
      <c r="BP116" s="129"/>
      <c r="BQ116" s="129"/>
      <c r="BR116" s="129"/>
      <c r="BS116" s="129"/>
      <c r="BT116" s="168">
        <f t="shared" si="23"/>
        <v>0</v>
      </c>
      <c r="BU116" s="168">
        <f t="shared" si="24"/>
        <v>0</v>
      </c>
    </row>
    <row r="117" spans="1:73" s="142" customFormat="1" ht="12.75" customHeight="1">
      <c r="A117" s="139"/>
      <c r="B117" s="184" t="s">
        <v>296</v>
      </c>
      <c r="C117" s="139">
        <v>1157.8</v>
      </c>
      <c r="D117" s="139">
        <v>7</v>
      </c>
      <c r="E117" s="139">
        <v>25</v>
      </c>
      <c r="F117" s="139"/>
      <c r="G117" s="120"/>
      <c r="H117" s="120"/>
      <c r="I117" s="120"/>
      <c r="J117" s="120"/>
      <c r="K117" s="120"/>
      <c r="L117" s="120"/>
      <c r="M117" s="120"/>
      <c r="N117" s="176">
        <f t="shared" si="13"/>
        <v>0</v>
      </c>
      <c r="O117" s="176">
        <f t="shared" si="14"/>
        <v>0</v>
      </c>
      <c r="P117" s="141"/>
      <c r="Q117" s="141"/>
      <c r="R117" s="141"/>
      <c r="S117" s="141"/>
      <c r="T117" s="141"/>
      <c r="U117" s="141"/>
      <c r="V117" s="141"/>
      <c r="W117" s="141"/>
      <c r="X117" s="176">
        <f t="shared" si="15"/>
        <v>0</v>
      </c>
      <c r="Y117" s="176">
        <f t="shared" si="16"/>
        <v>0</v>
      </c>
      <c r="Z117" s="141"/>
      <c r="AA117" s="141"/>
      <c r="AB117" s="141"/>
      <c r="AC117" s="141"/>
      <c r="AD117" s="141"/>
      <c r="AE117" s="141"/>
      <c r="AF117" s="141"/>
      <c r="AG117" s="141"/>
      <c r="AH117" s="168">
        <f t="shared" si="17"/>
        <v>0</v>
      </c>
      <c r="AI117" s="168">
        <f t="shared" si="18"/>
        <v>0</v>
      </c>
      <c r="AJ117" s="141"/>
      <c r="AK117" s="141"/>
      <c r="AL117" s="141"/>
      <c r="AM117" s="141"/>
      <c r="AN117" s="141"/>
      <c r="AO117" s="141"/>
      <c r="AP117" s="141"/>
      <c r="AQ117" s="141"/>
      <c r="AR117" s="168">
        <f t="shared" si="19"/>
        <v>0</v>
      </c>
      <c r="AS117" s="168">
        <f t="shared" si="20"/>
        <v>0</v>
      </c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68">
        <f t="shared" si="21"/>
        <v>0</v>
      </c>
      <c r="BK117" s="168">
        <f t="shared" si="22"/>
        <v>0</v>
      </c>
      <c r="BL117" s="141"/>
      <c r="BM117" s="141"/>
      <c r="BN117" s="141"/>
      <c r="BO117" s="141"/>
      <c r="BP117" s="141"/>
      <c r="BQ117" s="141"/>
      <c r="BR117" s="141"/>
      <c r="BS117" s="141"/>
      <c r="BT117" s="168">
        <f t="shared" si="23"/>
        <v>0</v>
      </c>
      <c r="BU117" s="168">
        <f t="shared" si="24"/>
        <v>0</v>
      </c>
    </row>
    <row r="118" spans="1:73" s="142" customFormat="1" ht="12.75" customHeight="1">
      <c r="A118" s="139"/>
      <c r="B118" s="184" t="s">
        <v>297</v>
      </c>
      <c r="C118" s="139">
        <v>574</v>
      </c>
      <c r="D118" s="139">
        <v>9</v>
      </c>
      <c r="E118" s="139">
        <v>20</v>
      </c>
      <c r="F118" s="139"/>
      <c r="G118" s="120"/>
      <c r="H118" s="120"/>
      <c r="I118" s="120"/>
      <c r="J118" s="120"/>
      <c r="K118" s="120"/>
      <c r="L118" s="120"/>
      <c r="M118" s="120"/>
      <c r="N118" s="176">
        <f t="shared" si="13"/>
        <v>0</v>
      </c>
      <c r="O118" s="176">
        <f t="shared" si="14"/>
        <v>0</v>
      </c>
      <c r="P118" s="141"/>
      <c r="Q118" s="141"/>
      <c r="R118" s="141"/>
      <c r="S118" s="141"/>
      <c r="T118" s="141"/>
      <c r="U118" s="141"/>
      <c r="V118" s="141"/>
      <c r="W118" s="141"/>
      <c r="X118" s="176">
        <f t="shared" si="15"/>
        <v>0</v>
      </c>
      <c r="Y118" s="176">
        <f t="shared" si="16"/>
        <v>0</v>
      </c>
      <c r="Z118" s="141"/>
      <c r="AA118" s="141"/>
      <c r="AB118" s="141"/>
      <c r="AC118" s="141"/>
      <c r="AD118" s="141"/>
      <c r="AE118" s="141"/>
      <c r="AF118" s="141"/>
      <c r="AG118" s="141"/>
      <c r="AH118" s="168">
        <f t="shared" si="17"/>
        <v>0</v>
      </c>
      <c r="AI118" s="168">
        <f t="shared" si="18"/>
        <v>0</v>
      </c>
      <c r="AJ118" s="141"/>
      <c r="AK118" s="141"/>
      <c r="AL118" s="141"/>
      <c r="AM118" s="141"/>
      <c r="AN118" s="141"/>
      <c r="AO118" s="141"/>
      <c r="AP118" s="141"/>
      <c r="AQ118" s="141"/>
      <c r="AR118" s="168">
        <f t="shared" si="19"/>
        <v>0</v>
      </c>
      <c r="AS118" s="168">
        <f t="shared" si="20"/>
        <v>0</v>
      </c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68">
        <f t="shared" si="21"/>
        <v>0</v>
      </c>
      <c r="BK118" s="168">
        <f t="shared" si="22"/>
        <v>0</v>
      </c>
      <c r="BL118" s="141"/>
      <c r="BM118" s="141"/>
      <c r="BN118" s="141"/>
      <c r="BO118" s="141"/>
      <c r="BP118" s="141"/>
      <c r="BQ118" s="141"/>
      <c r="BR118" s="141"/>
      <c r="BS118" s="141"/>
      <c r="BT118" s="168">
        <f t="shared" si="23"/>
        <v>0</v>
      </c>
      <c r="BU118" s="168">
        <f t="shared" si="24"/>
        <v>0</v>
      </c>
    </row>
    <row r="119" spans="1:73" s="142" customFormat="1" ht="12.75" customHeight="1">
      <c r="A119" s="139"/>
      <c r="B119" s="184" t="s">
        <v>298</v>
      </c>
      <c r="C119" s="139">
        <v>4077</v>
      </c>
      <c r="D119" s="139">
        <v>24</v>
      </c>
      <c r="E119" s="139">
        <v>300</v>
      </c>
      <c r="F119" s="139"/>
      <c r="G119" s="120"/>
      <c r="H119" s="120"/>
      <c r="I119" s="120"/>
      <c r="J119" s="120"/>
      <c r="K119" s="120"/>
      <c r="L119" s="120"/>
      <c r="M119" s="120"/>
      <c r="N119" s="176">
        <f t="shared" si="13"/>
        <v>0</v>
      </c>
      <c r="O119" s="176">
        <f t="shared" si="14"/>
        <v>0</v>
      </c>
      <c r="P119" s="129">
        <v>16.9</v>
      </c>
      <c r="Q119" s="129">
        <v>16.9</v>
      </c>
      <c r="R119" s="129">
        <v>16.9</v>
      </c>
      <c r="S119" s="129">
        <v>16.9</v>
      </c>
      <c r="T119" s="129">
        <v>141.2</v>
      </c>
      <c r="U119" s="129">
        <v>141.2</v>
      </c>
      <c r="V119" s="129">
        <v>145.2</v>
      </c>
      <c r="W119" s="129">
        <v>145.2</v>
      </c>
      <c r="X119" s="176">
        <f t="shared" si="15"/>
        <v>320.2</v>
      </c>
      <c r="Y119" s="176">
        <f t="shared" si="16"/>
        <v>320.2</v>
      </c>
      <c r="Z119" s="129">
        <v>13</v>
      </c>
      <c r="AA119" s="129">
        <v>13</v>
      </c>
      <c r="AB119" s="129">
        <v>13.7</v>
      </c>
      <c r="AC119" s="129">
        <v>13.7</v>
      </c>
      <c r="AD119" s="129">
        <v>3.5</v>
      </c>
      <c r="AE119" s="129">
        <v>3.5</v>
      </c>
      <c r="AF119" s="129">
        <v>9</v>
      </c>
      <c r="AG119" s="129">
        <v>9</v>
      </c>
      <c r="AH119" s="168">
        <f t="shared" si="17"/>
        <v>39.2</v>
      </c>
      <c r="AI119" s="168">
        <f t="shared" si="18"/>
        <v>39.2</v>
      </c>
      <c r="AJ119" s="141"/>
      <c r="AK119" s="141"/>
      <c r="AL119" s="141"/>
      <c r="AM119" s="141"/>
      <c r="AN119" s="141"/>
      <c r="AO119" s="141"/>
      <c r="AP119" s="141"/>
      <c r="AQ119" s="141"/>
      <c r="AR119" s="168">
        <f t="shared" si="19"/>
        <v>0</v>
      </c>
      <c r="AS119" s="168">
        <f t="shared" si="20"/>
        <v>0</v>
      </c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68">
        <f t="shared" si="21"/>
        <v>0</v>
      </c>
      <c r="BK119" s="168">
        <f t="shared" si="22"/>
        <v>0</v>
      </c>
      <c r="BL119" s="141"/>
      <c r="BM119" s="141"/>
      <c r="BN119" s="141"/>
      <c r="BO119" s="141"/>
      <c r="BP119" s="141"/>
      <c r="BQ119" s="141"/>
      <c r="BR119" s="141"/>
      <c r="BS119" s="141"/>
      <c r="BT119" s="168">
        <f t="shared" si="23"/>
        <v>0</v>
      </c>
      <c r="BU119" s="168">
        <f t="shared" si="24"/>
        <v>0</v>
      </c>
    </row>
    <row r="120" spans="1:73" s="142" customFormat="1" ht="12.75" customHeight="1">
      <c r="A120" s="139"/>
      <c r="B120" s="184" t="s">
        <v>299</v>
      </c>
      <c r="C120" s="139">
        <v>366</v>
      </c>
      <c r="D120" s="139">
        <v>10</v>
      </c>
      <c r="E120" s="139">
        <v>50</v>
      </c>
      <c r="F120" s="139"/>
      <c r="G120" s="120"/>
      <c r="H120" s="120"/>
      <c r="I120" s="120"/>
      <c r="J120" s="120"/>
      <c r="K120" s="120"/>
      <c r="L120" s="120"/>
      <c r="M120" s="120"/>
      <c r="N120" s="176">
        <f t="shared" si="13"/>
        <v>0</v>
      </c>
      <c r="O120" s="176">
        <f t="shared" si="14"/>
        <v>0</v>
      </c>
      <c r="P120" s="141"/>
      <c r="Q120" s="141"/>
      <c r="R120" s="141"/>
      <c r="S120" s="141"/>
      <c r="T120" s="141"/>
      <c r="U120" s="141"/>
      <c r="V120" s="141"/>
      <c r="W120" s="141"/>
      <c r="X120" s="176">
        <f t="shared" si="15"/>
        <v>0</v>
      </c>
      <c r="Y120" s="176">
        <f t="shared" si="16"/>
        <v>0</v>
      </c>
      <c r="Z120" s="141"/>
      <c r="AA120" s="141"/>
      <c r="AB120" s="141"/>
      <c r="AC120" s="141"/>
      <c r="AD120" s="141"/>
      <c r="AE120" s="141"/>
      <c r="AF120" s="141"/>
      <c r="AG120" s="141"/>
      <c r="AH120" s="168">
        <f t="shared" si="17"/>
        <v>0</v>
      </c>
      <c r="AI120" s="168">
        <f t="shared" si="18"/>
        <v>0</v>
      </c>
      <c r="AJ120" s="141"/>
      <c r="AK120" s="141"/>
      <c r="AL120" s="141"/>
      <c r="AM120" s="141"/>
      <c r="AN120" s="141"/>
      <c r="AO120" s="141"/>
      <c r="AP120" s="141"/>
      <c r="AQ120" s="141"/>
      <c r="AR120" s="168">
        <f t="shared" si="19"/>
        <v>0</v>
      </c>
      <c r="AS120" s="168">
        <f t="shared" si="20"/>
        <v>0</v>
      </c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68">
        <f t="shared" si="21"/>
        <v>0</v>
      </c>
      <c r="BK120" s="168">
        <f t="shared" si="22"/>
        <v>0</v>
      </c>
      <c r="BL120" s="141"/>
      <c r="BM120" s="141"/>
      <c r="BN120" s="141"/>
      <c r="BO120" s="141"/>
      <c r="BP120" s="141"/>
      <c r="BQ120" s="141"/>
      <c r="BR120" s="141"/>
      <c r="BS120" s="141"/>
      <c r="BT120" s="168">
        <f t="shared" si="23"/>
        <v>0</v>
      </c>
      <c r="BU120" s="168">
        <f t="shared" si="24"/>
        <v>0</v>
      </c>
    </row>
    <row r="121" spans="1:73" s="142" customFormat="1" ht="12.75" customHeight="1">
      <c r="A121" s="139"/>
      <c r="B121" s="184" t="s">
        <v>300</v>
      </c>
      <c r="C121" s="152">
        <v>608</v>
      </c>
      <c r="D121" s="152">
        <f>6+4</f>
        <v>10</v>
      </c>
      <c r="E121" s="152">
        <f>16+100</f>
        <v>116</v>
      </c>
      <c r="F121" s="152"/>
      <c r="G121" s="120"/>
      <c r="H121" s="120"/>
      <c r="I121" s="120"/>
      <c r="J121" s="120"/>
      <c r="K121" s="120"/>
      <c r="L121" s="120"/>
      <c r="M121" s="120"/>
      <c r="N121" s="176">
        <f t="shared" si="13"/>
        <v>0</v>
      </c>
      <c r="O121" s="176">
        <f t="shared" si="14"/>
        <v>0</v>
      </c>
      <c r="P121" s="141"/>
      <c r="Q121" s="141"/>
      <c r="R121" s="141"/>
      <c r="S121" s="141"/>
      <c r="T121" s="141"/>
      <c r="U121" s="141"/>
      <c r="V121" s="141"/>
      <c r="W121" s="141"/>
      <c r="X121" s="176">
        <f t="shared" si="15"/>
        <v>0</v>
      </c>
      <c r="Y121" s="176">
        <f t="shared" si="16"/>
        <v>0</v>
      </c>
      <c r="Z121" s="141"/>
      <c r="AA121" s="141"/>
      <c r="AB121" s="141"/>
      <c r="AC121" s="141"/>
      <c r="AD121" s="141"/>
      <c r="AE121" s="141"/>
      <c r="AF121" s="141"/>
      <c r="AG121" s="141"/>
      <c r="AH121" s="168">
        <f t="shared" si="17"/>
        <v>0</v>
      </c>
      <c r="AI121" s="168">
        <f t="shared" si="18"/>
        <v>0</v>
      </c>
      <c r="AJ121" s="141"/>
      <c r="AK121" s="141"/>
      <c r="AL121" s="141"/>
      <c r="AM121" s="141"/>
      <c r="AN121" s="141"/>
      <c r="AO121" s="141"/>
      <c r="AP121" s="141"/>
      <c r="AQ121" s="141"/>
      <c r="AR121" s="168">
        <f t="shared" si="19"/>
        <v>0</v>
      </c>
      <c r="AS121" s="168">
        <f t="shared" si="20"/>
        <v>0</v>
      </c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68">
        <f t="shared" si="21"/>
        <v>0</v>
      </c>
      <c r="BK121" s="168">
        <f t="shared" si="22"/>
        <v>0</v>
      </c>
      <c r="BL121" s="141"/>
      <c r="BM121" s="141"/>
      <c r="BN121" s="141"/>
      <c r="BO121" s="141"/>
      <c r="BP121" s="141"/>
      <c r="BQ121" s="141"/>
      <c r="BR121" s="141"/>
      <c r="BS121" s="141"/>
      <c r="BT121" s="168">
        <f t="shared" si="23"/>
        <v>0</v>
      </c>
      <c r="BU121" s="168">
        <f t="shared" si="24"/>
        <v>0</v>
      </c>
    </row>
    <row r="122" spans="1:73" s="142" customFormat="1" ht="12.75" customHeight="1">
      <c r="A122" s="139"/>
      <c r="B122" s="184" t="s">
        <v>118</v>
      </c>
      <c r="C122" s="139">
        <v>4358</v>
      </c>
      <c r="D122" s="262">
        <f>88+16</f>
        <v>104</v>
      </c>
      <c r="E122" s="262">
        <v>625</v>
      </c>
      <c r="F122" s="153"/>
      <c r="G122" s="120"/>
      <c r="H122" s="120"/>
      <c r="I122" s="120"/>
      <c r="J122" s="120"/>
      <c r="K122" s="120"/>
      <c r="L122" s="120"/>
      <c r="M122" s="120"/>
      <c r="N122" s="176">
        <f t="shared" si="13"/>
        <v>0</v>
      </c>
      <c r="O122" s="176">
        <f t="shared" si="14"/>
        <v>0</v>
      </c>
      <c r="P122" s="120"/>
      <c r="Q122" s="120"/>
      <c r="R122" s="120"/>
      <c r="S122" s="120"/>
      <c r="T122" s="120"/>
      <c r="U122" s="120"/>
      <c r="V122" s="120"/>
      <c r="W122" s="120"/>
      <c r="X122" s="176">
        <f t="shared" si="15"/>
        <v>0</v>
      </c>
      <c r="Y122" s="176">
        <f t="shared" si="16"/>
        <v>0</v>
      </c>
      <c r="Z122" s="141"/>
      <c r="AA122" s="141"/>
      <c r="AB122" s="141"/>
      <c r="AC122" s="141"/>
      <c r="AD122" s="141"/>
      <c r="AE122" s="141"/>
      <c r="AF122" s="141"/>
      <c r="AG122" s="141"/>
      <c r="AH122" s="168">
        <f t="shared" si="17"/>
        <v>0</v>
      </c>
      <c r="AI122" s="168">
        <f t="shared" si="18"/>
        <v>0</v>
      </c>
      <c r="AJ122" s="141"/>
      <c r="AK122" s="141"/>
      <c r="AL122" s="141"/>
      <c r="AM122" s="141"/>
      <c r="AN122" s="141"/>
      <c r="AO122" s="141"/>
      <c r="AP122" s="141"/>
      <c r="AQ122" s="141"/>
      <c r="AR122" s="168">
        <f t="shared" si="19"/>
        <v>0</v>
      </c>
      <c r="AS122" s="168">
        <f t="shared" si="20"/>
        <v>0</v>
      </c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68">
        <f t="shared" si="21"/>
        <v>0</v>
      </c>
      <c r="BK122" s="168">
        <f t="shared" si="22"/>
        <v>0</v>
      </c>
      <c r="BL122" s="141"/>
      <c r="BM122" s="141"/>
      <c r="BN122" s="141"/>
      <c r="BO122" s="141"/>
      <c r="BP122" s="141"/>
      <c r="BQ122" s="141"/>
      <c r="BR122" s="141"/>
      <c r="BS122" s="141"/>
      <c r="BT122" s="168">
        <f t="shared" si="23"/>
        <v>0</v>
      </c>
      <c r="BU122" s="168">
        <f t="shared" si="24"/>
        <v>0</v>
      </c>
    </row>
    <row r="123" spans="1:73" s="142" customFormat="1" ht="12.75" customHeight="1">
      <c r="A123" s="139"/>
      <c r="B123" s="154" t="s">
        <v>119</v>
      </c>
      <c r="C123" s="139">
        <v>480.2</v>
      </c>
      <c r="D123" s="263"/>
      <c r="E123" s="263"/>
      <c r="F123" s="153"/>
      <c r="G123" s="120"/>
      <c r="H123" s="120"/>
      <c r="I123" s="120"/>
      <c r="J123" s="120"/>
      <c r="K123" s="120"/>
      <c r="L123" s="120"/>
      <c r="M123" s="120"/>
      <c r="N123" s="176">
        <f t="shared" si="13"/>
        <v>0</v>
      </c>
      <c r="O123" s="176">
        <f t="shared" si="14"/>
        <v>0</v>
      </c>
      <c r="P123" s="141"/>
      <c r="Q123" s="141"/>
      <c r="R123" s="141"/>
      <c r="S123" s="141"/>
      <c r="T123" s="141"/>
      <c r="U123" s="141"/>
      <c r="V123" s="141"/>
      <c r="W123" s="141"/>
      <c r="X123" s="176">
        <f t="shared" si="15"/>
        <v>0</v>
      </c>
      <c r="Y123" s="176">
        <f t="shared" si="16"/>
        <v>0</v>
      </c>
      <c r="Z123" s="141"/>
      <c r="AA123" s="141"/>
      <c r="AB123" s="141"/>
      <c r="AC123" s="141"/>
      <c r="AD123" s="141"/>
      <c r="AE123" s="141"/>
      <c r="AF123" s="141"/>
      <c r="AG123" s="141"/>
      <c r="AH123" s="168">
        <f t="shared" si="17"/>
        <v>0</v>
      </c>
      <c r="AI123" s="168">
        <f t="shared" si="18"/>
        <v>0</v>
      </c>
      <c r="AJ123" s="141"/>
      <c r="AK123" s="141"/>
      <c r="AL123" s="141"/>
      <c r="AM123" s="141"/>
      <c r="AN123" s="141"/>
      <c r="AO123" s="141"/>
      <c r="AP123" s="141"/>
      <c r="AQ123" s="141"/>
      <c r="AR123" s="168">
        <f t="shared" si="19"/>
        <v>0</v>
      </c>
      <c r="AS123" s="168">
        <f t="shared" si="20"/>
        <v>0</v>
      </c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68">
        <f t="shared" si="21"/>
        <v>0</v>
      </c>
      <c r="BK123" s="168">
        <f t="shared" si="22"/>
        <v>0</v>
      </c>
      <c r="BL123" s="141"/>
      <c r="BM123" s="141"/>
      <c r="BN123" s="141"/>
      <c r="BO123" s="141"/>
      <c r="BP123" s="141"/>
      <c r="BQ123" s="141"/>
      <c r="BR123" s="141"/>
      <c r="BS123" s="141"/>
      <c r="BT123" s="168">
        <f t="shared" si="23"/>
        <v>0</v>
      </c>
      <c r="BU123" s="168">
        <f t="shared" si="24"/>
        <v>0</v>
      </c>
    </row>
    <row r="124" spans="1:73" s="142" customFormat="1" ht="12.75" customHeight="1">
      <c r="A124" s="139"/>
      <c r="B124" s="154" t="s">
        <v>301</v>
      </c>
      <c r="C124" s="139">
        <v>541.11</v>
      </c>
      <c r="D124" s="155">
        <v>6</v>
      </c>
      <c r="E124" s="155">
        <v>30</v>
      </c>
      <c r="F124" s="155"/>
      <c r="G124" s="120"/>
      <c r="H124" s="120"/>
      <c r="I124" s="120"/>
      <c r="J124" s="120"/>
      <c r="K124" s="120"/>
      <c r="L124" s="120"/>
      <c r="M124" s="120"/>
      <c r="N124" s="176">
        <f t="shared" si="13"/>
        <v>0</v>
      </c>
      <c r="O124" s="176">
        <f t="shared" si="14"/>
        <v>0</v>
      </c>
      <c r="P124" s="141"/>
      <c r="Q124" s="141"/>
      <c r="R124" s="141"/>
      <c r="S124" s="141"/>
      <c r="T124" s="141"/>
      <c r="U124" s="141"/>
      <c r="V124" s="141"/>
      <c r="W124" s="141"/>
      <c r="X124" s="176">
        <f t="shared" si="15"/>
        <v>0</v>
      </c>
      <c r="Y124" s="176">
        <f t="shared" si="16"/>
        <v>0</v>
      </c>
      <c r="Z124" s="141"/>
      <c r="AA124" s="141"/>
      <c r="AB124" s="141"/>
      <c r="AC124" s="141"/>
      <c r="AD124" s="141"/>
      <c r="AE124" s="141"/>
      <c r="AF124" s="141"/>
      <c r="AG124" s="141"/>
      <c r="AH124" s="168">
        <f t="shared" si="17"/>
        <v>0</v>
      </c>
      <c r="AI124" s="168">
        <f t="shared" si="18"/>
        <v>0</v>
      </c>
      <c r="AJ124" s="141"/>
      <c r="AK124" s="141"/>
      <c r="AL124" s="141"/>
      <c r="AM124" s="141"/>
      <c r="AN124" s="141"/>
      <c r="AO124" s="141"/>
      <c r="AP124" s="141"/>
      <c r="AQ124" s="141"/>
      <c r="AR124" s="168">
        <f t="shared" si="19"/>
        <v>0</v>
      </c>
      <c r="AS124" s="168">
        <f t="shared" si="20"/>
        <v>0</v>
      </c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68">
        <f t="shared" si="21"/>
        <v>0</v>
      </c>
      <c r="BK124" s="168">
        <f t="shared" si="22"/>
        <v>0</v>
      </c>
      <c r="BL124" s="141"/>
      <c r="BM124" s="141"/>
      <c r="BN124" s="141"/>
      <c r="BO124" s="141"/>
      <c r="BP124" s="141"/>
      <c r="BQ124" s="141"/>
      <c r="BR124" s="141"/>
      <c r="BS124" s="141"/>
      <c r="BT124" s="168">
        <f t="shared" si="23"/>
        <v>0</v>
      </c>
      <c r="BU124" s="168">
        <f t="shared" si="24"/>
        <v>0</v>
      </c>
    </row>
    <row r="125" spans="1:73" s="142" customFormat="1" ht="12.75" customHeight="1">
      <c r="A125" s="139"/>
      <c r="B125" s="140" t="s">
        <v>123</v>
      </c>
      <c r="C125" s="139">
        <v>433</v>
      </c>
      <c r="D125" s="139">
        <v>9</v>
      </c>
      <c r="E125" s="139">
        <v>24</v>
      </c>
      <c r="F125" s="139">
        <v>1.5</v>
      </c>
      <c r="G125" s="120">
        <v>1.5</v>
      </c>
      <c r="H125" s="120">
        <v>0.9</v>
      </c>
      <c r="I125" s="120">
        <v>0.9</v>
      </c>
      <c r="J125" s="120">
        <v>0.8</v>
      </c>
      <c r="K125" s="120">
        <v>0.8</v>
      </c>
      <c r="L125" s="120">
        <v>1.39</v>
      </c>
      <c r="M125" s="120">
        <v>1.39</v>
      </c>
      <c r="N125" s="176">
        <f t="shared" si="13"/>
        <v>4.59</v>
      </c>
      <c r="O125" s="176">
        <f t="shared" si="14"/>
        <v>4.59</v>
      </c>
      <c r="P125" s="141">
        <v>12.9</v>
      </c>
      <c r="Q125" s="141">
        <v>12.9</v>
      </c>
      <c r="R125" s="141">
        <v>3.9</v>
      </c>
      <c r="S125" s="141">
        <v>3.9</v>
      </c>
      <c r="T125" s="141">
        <v>0</v>
      </c>
      <c r="U125" s="141">
        <v>0</v>
      </c>
      <c r="V125" s="141">
        <v>7.1</v>
      </c>
      <c r="W125" s="141">
        <v>7.1</v>
      </c>
      <c r="X125" s="176">
        <f t="shared" si="15"/>
        <v>23.9</v>
      </c>
      <c r="Y125" s="176">
        <f t="shared" si="16"/>
        <v>23.9</v>
      </c>
      <c r="Z125" s="141"/>
      <c r="AA125" s="141"/>
      <c r="AB125" s="141"/>
      <c r="AC125" s="141"/>
      <c r="AD125" s="141"/>
      <c r="AE125" s="141"/>
      <c r="AF125" s="141"/>
      <c r="AG125" s="141"/>
      <c r="AH125" s="168">
        <f t="shared" si="17"/>
        <v>0</v>
      </c>
      <c r="AI125" s="168">
        <f t="shared" si="18"/>
        <v>0</v>
      </c>
      <c r="AJ125" s="141"/>
      <c r="AK125" s="141"/>
      <c r="AL125" s="141"/>
      <c r="AM125" s="141"/>
      <c r="AN125" s="141"/>
      <c r="AO125" s="141"/>
      <c r="AP125" s="141"/>
      <c r="AQ125" s="141"/>
      <c r="AR125" s="168">
        <f t="shared" si="19"/>
        <v>0</v>
      </c>
      <c r="AS125" s="168">
        <f t="shared" si="20"/>
        <v>0</v>
      </c>
      <c r="AT125" s="141"/>
      <c r="AU125" s="141"/>
      <c r="AV125" s="141"/>
      <c r="AW125" s="141"/>
      <c r="AX125" s="141"/>
      <c r="AY125" s="141"/>
      <c r="AZ125" s="141"/>
      <c r="BA125" s="141"/>
      <c r="BB125" s="141">
        <v>13.4</v>
      </c>
      <c r="BC125" s="141">
        <v>13.4</v>
      </c>
      <c r="BD125" s="141">
        <v>14.2</v>
      </c>
      <c r="BE125" s="141">
        <v>14.2</v>
      </c>
      <c r="BF125" s="141">
        <v>14.9</v>
      </c>
      <c r="BG125" s="141">
        <v>14.9</v>
      </c>
      <c r="BH125" s="141">
        <v>17</v>
      </c>
      <c r="BI125" s="141">
        <v>17</v>
      </c>
      <c r="BJ125" s="168">
        <f t="shared" si="21"/>
        <v>59.5</v>
      </c>
      <c r="BK125" s="168">
        <f t="shared" si="22"/>
        <v>59.5</v>
      </c>
      <c r="BL125" s="141"/>
      <c r="BM125" s="141"/>
      <c r="BN125" s="141"/>
      <c r="BO125" s="141"/>
      <c r="BP125" s="141"/>
      <c r="BQ125" s="141"/>
      <c r="BR125" s="141"/>
      <c r="BS125" s="141"/>
      <c r="BT125" s="168">
        <f t="shared" si="23"/>
        <v>0</v>
      </c>
      <c r="BU125" s="168">
        <f t="shared" si="24"/>
        <v>0</v>
      </c>
    </row>
    <row r="126" spans="1:73" s="142" customFormat="1" ht="27.75" customHeight="1">
      <c r="A126" s="139"/>
      <c r="B126" s="140" t="s">
        <v>302</v>
      </c>
      <c r="C126" s="139">
        <v>554.74</v>
      </c>
      <c r="D126" s="139">
        <v>67</v>
      </c>
      <c r="E126" s="139">
        <v>94</v>
      </c>
      <c r="F126" s="139">
        <v>1.1</v>
      </c>
      <c r="G126" s="120">
        <v>1.1</v>
      </c>
      <c r="H126" s="120">
        <v>0.5</v>
      </c>
      <c r="I126" s="120">
        <v>0.5</v>
      </c>
      <c r="J126" s="120">
        <v>0.8</v>
      </c>
      <c r="K126" s="120">
        <v>0.8</v>
      </c>
      <c r="L126" s="120">
        <v>0.99</v>
      </c>
      <c r="M126" s="120">
        <v>0.99</v>
      </c>
      <c r="N126" s="176">
        <f t="shared" si="13"/>
        <v>3.3900000000000006</v>
      </c>
      <c r="O126" s="176">
        <f t="shared" si="14"/>
        <v>3.3900000000000006</v>
      </c>
      <c r="P126" s="120">
        <v>24.9</v>
      </c>
      <c r="Q126" s="120">
        <v>24.9</v>
      </c>
      <c r="R126" s="120">
        <v>6.1</v>
      </c>
      <c r="S126" s="120">
        <v>6.1</v>
      </c>
      <c r="T126" s="120">
        <v>2.3</v>
      </c>
      <c r="U126" s="120">
        <v>2.3</v>
      </c>
      <c r="V126" s="120">
        <v>16.4</v>
      </c>
      <c r="W126" s="120">
        <v>16.4</v>
      </c>
      <c r="X126" s="176">
        <f t="shared" si="15"/>
        <v>49.699999999999996</v>
      </c>
      <c r="Y126" s="176">
        <f t="shared" si="16"/>
        <v>49.699999999999996</v>
      </c>
      <c r="Z126" s="141"/>
      <c r="AA126" s="141"/>
      <c r="AB126" s="141"/>
      <c r="AC126" s="141"/>
      <c r="AD126" s="141"/>
      <c r="AE126" s="141"/>
      <c r="AF126" s="141"/>
      <c r="AG126" s="141"/>
      <c r="AH126" s="168">
        <f t="shared" si="17"/>
        <v>0</v>
      </c>
      <c r="AI126" s="168">
        <f t="shared" si="18"/>
        <v>0</v>
      </c>
      <c r="AJ126" s="141"/>
      <c r="AK126" s="141"/>
      <c r="AL126" s="141"/>
      <c r="AM126" s="141"/>
      <c r="AN126" s="141"/>
      <c r="AO126" s="141"/>
      <c r="AP126" s="141"/>
      <c r="AQ126" s="141"/>
      <c r="AR126" s="168">
        <f t="shared" si="19"/>
        <v>0</v>
      </c>
      <c r="AS126" s="168">
        <f t="shared" si="20"/>
        <v>0</v>
      </c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68">
        <f t="shared" si="21"/>
        <v>0</v>
      </c>
      <c r="BK126" s="168">
        <f t="shared" si="22"/>
        <v>0</v>
      </c>
      <c r="BL126" s="141"/>
      <c r="BM126" s="141"/>
      <c r="BN126" s="141"/>
      <c r="BO126" s="141"/>
      <c r="BP126" s="141"/>
      <c r="BQ126" s="141"/>
      <c r="BR126" s="141"/>
      <c r="BS126" s="141"/>
      <c r="BT126" s="168">
        <f t="shared" si="23"/>
        <v>0</v>
      </c>
      <c r="BU126" s="168">
        <f t="shared" si="24"/>
        <v>0</v>
      </c>
    </row>
    <row r="127" spans="1:73" s="142" customFormat="1" ht="42" customHeight="1">
      <c r="A127" s="139"/>
      <c r="B127" s="156" t="s">
        <v>303</v>
      </c>
      <c r="C127" s="157">
        <v>165.5</v>
      </c>
      <c r="D127" s="139">
        <v>20</v>
      </c>
      <c r="E127" s="139">
        <v>10</v>
      </c>
      <c r="F127" s="120">
        <v>1.9</v>
      </c>
      <c r="G127" s="120">
        <v>1.9</v>
      </c>
      <c r="H127" s="120">
        <v>0.8</v>
      </c>
      <c r="I127" s="120">
        <v>0.8</v>
      </c>
      <c r="J127" s="120">
        <v>1.1</v>
      </c>
      <c r="K127" s="120">
        <v>1.1</v>
      </c>
      <c r="L127" s="120">
        <v>2.8</v>
      </c>
      <c r="M127" s="120">
        <v>2.8</v>
      </c>
      <c r="N127" s="176">
        <f t="shared" si="13"/>
        <v>6.6</v>
      </c>
      <c r="O127" s="176">
        <f t="shared" si="14"/>
        <v>6.6</v>
      </c>
      <c r="P127" s="141">
        <v>13.2</v>
      </c>
      <c r="Q127" s="141">
        <v>13.2</v>
      </c>
      <c r="R127" s="141">
        <v>3.2</v>
      </c>
      <c r="S127" s="141">
        <v>3.2</v>
      </c>
      <c r="T127" s="141">
        <v>2.1</v>
      </c>
      <c r="U127" s="141">
        <v>2.1</v>
      </c>
      <c r="V127" s="141">
        <v>9.8</v>
      </c>
      <c r="W127" s="141">
        <v>9.8</v>
      </c>
      <c r="X127" s="176">
        <f t="shared" si="15"/>
        <v>28.3</v>
      </c>
      <c r="Y127" s="176">
        <f t="shared" si="16"/>
        <v>28.3</v>
      </c>
      <c r="Z127" s="141"/>
      <c r="AA127" s="141"/>
      <c r="AB127" s="141"/>
      <c r="AC127" s="141"/>
      <c r="AD127" s="141"/>
      <c r="AE127" s="141"/>
      <c r="AF127" s="141"/>
      <c r="AG127" s="141"/>
      <c r="AH127" s="168">
        <f t="shared" si="17"/>
        <v>0</v>
      </c>
      <c r="AI127" s="168">
        <f t="shared" si="18"/>
        <v>0</v>
      </c>
      <c r="AJ127" s="141"/>
      <c r="AK127" s="141"/>
      <c r="AL127" s="141"/>
      <c r="AM127" s="141"/>
      <c r="AN127" s="141"/>
      <c r="AO127" s="141"/>
      <c r="AP127" s="141"/>
      <c r="AQ127" s="141"/>
      <c r="AR127" s="168">
        <f t="shared" si="19"/>
        <v>0</v>
      </c>
      <c r="AS127" s="168">
        <f t="shared" si="20"/>
        <v>0</v>
      </c>
      <c r="AT127" s="141"/>
      <c r="AU127" s="141"/>
      <c r="AV127" s="141"/>
      <c r="AW127" s="141"/>
      <c r="AX127" s="141"/>
      <c r="AY127" s="141"/>
      <c r="AZ127" s="141"/>
      <c r="BA127" s="141"/>
      <c r="BB127" s="141">
        <v>3</v>
      </c>
      <c r="BC127" s="141">
        <v>3</v>
      </c>
      <c r="BD127" s="141">
        <v>35</v>
      </c>
      <c r="BE127" s="141">
        <v>35</v>
      </c>
      <c r="BF127" s="141">
        <v>55</v>
      </c>
      <c r="BG127" s="141">
        <v>55</v>
      </c>
      <c r="BH127" s="141">
        <v>32</v>
      </c>
      <c r="BI127" s="141">
        <v>32</v>
      </c>
      <c r="BJ127" s="168">
        <f t="shared" si="21"/>
        <v>125</v>
      </c>
      <c r="BK127" s="168">
        <f t="shared" si="22"/>
        <v>125</v>
      </c>
      <c r="BL127" s="141"/>
      <c r="BM127" s="141"/>
      <c r="BN127" s="141"/>
      <c r="BO127" s="141"/>
      <c r="BP127" s="141"/>
      <c r="BQ127" s="141"/>
      <c r="BR127" s="141"/>
      <c r="BS127" s="141"/>
      <c r="BT127" s="168">
        <f t="shared" si="23"/>
        <v>0</v>
      </c>
      <c r="BU127" s="168">
        <f t="shared" si="24"/>
        <v>0</v>
      </c>
    </row>
    <row r="128" spans="1:73" s="142" customFormat="1" ht="42" customHeight="1">
      <c r="A128" s="139"/>
      <c r="B128" s="156" t="s">
        <v>304</v>
      </c>
      <c r="C128" s="157">
        <v>724</v>
      </c>
      <c r="D128" s="139">
        <v>35</v>
      </c>
      <c r="E128" s="139">
        <v>15</v>
      </c>
      <c r="F128" s="120">
        <v>7.8</v>
      </c>
      <c r="G128" s="120">
        <v>7.8</v>
      </c>
      <c r="H128" s="120">
        <v>3.4</v>
      </c>
      <c r="I128" s="120">
        <v>3.4</v>
      </c>
      <c r="J128" s="120">
        <v>3.9</v>
      </c>
      <c r="K128" s="120">
        <v>3.9</v>
      </c>
      <c r="L128" s="120">
        <v>10.8</v>
      </c>
      <c r="M128" s="120">
        <v>10.8</v>
      </c>
      <c r="N128" s="176">
        <f t="shared" si="13"/>
        <v>25.9</v>
      </c>
      <c r="O128" s="176">
        <f t="shared" si="14"/>
        <v>25.9</v>
      </c>
      <c r="P128" s="141">
        <v>54.4</v>
      </c>
      <c r="Q128" s="141">
        <v>54.4</v>
      </c>
      <c r="R128" s="141">
        <v>12.9</v>
      </c>
      <c r="S128" s="141">
        <v>12.9</v>
      </c>
      <c r="T128" s="141">
        <v>10.3</v>
      </c>
      <c r="U128" s="141">
        <v>10.3</v>
      </c>
      <c r="V128" s="141">
        <v>40</v>
      </c>
      <c r="W128" s="141">
        <v>40</v>
      </c>
      <c r="X128" s="176">
        <f t="shared" si="15"/>
        <v>117.6</v>
      </c>
      <c r="Y128" s="176">
        <f t="shared" si="16"/>
        <v>117.6</v>
      </c>
      <c r="Z128" s="141"/>
      <c r="AA128" s="141"/>
      <c r="AB128" s="141"/>
      <c r="AC128" s="141"/>
      <c r="AD128" s="141"/>
      <c r="AE128" s="141"/>
      <c r="AF128" s="141"/>
      <c r="AG128" s="141"/>
      <c r="AH128" s="168">
        <f t="shared" si="17"/>
        <v>0</v>
      </c>
      <c r="AI128" s="168">
        <f t="shared" si="18"/>
        <v>0</v>
      </c>
      <c r="AJ128" s="141"/>
      <c r="AK128" s="141"/>
      <c r="AL128" s="141"/>
      <c r="AM128" s="141"/>
      <c r="AN128" s="141"/>
      <c r="AO128" s="141"/>
      <c r="AP128" s="141"/>
      <c r="AQ128" s="141"/>
      <c r="AR128" s="168">
        <f t="shared" si="19"/>
        <v>0</v>
      </c>
      <c r="AS128" s="168">
        <f t="shared" si="20"/>
        <v>0</v>
      </c>
      <c r="AT128" s="141"/>
      <c r="AU128" s="141"/>
      <c r="AV128" s="141"/>
      <c r="AW128" s="141"/>
      <c r="AX128" s="141"/>
      <c r="AY128" s="141"/>
      <c r="AZ128" s="141"/>
      <c r="BA128" s="141"/>
      <c r="BB128" s="141">
        <v>42.6</v>
      </c>
      <c r="BC128" s="141">
        <v>42.6</v>
      </c>
      <c r="BD128" s="141">
        <v>12.3</v>
      </c>
      <c r="BE128" s="141">
        <v>12.3</v>
      </c>
      <c r="BF128" s="141">
        <v>26.7</v>
      </c>
      <c r="BG128" s="141">
        <v>26.7</v>
      </c>
      <c r="BH128" s="141">
        <v>83</v>
      </c>
      <c r="BI128" s="141">
        <v>83</v>
      </c>
      <c r="BJ128" s="168">
        <f t="shared" si="21"/>
        <v>164.60000000000002</v>
      </c>
      <c r="BK128" s="168">
        <f t="shared" si="22"/>
        <v>164.60000000000002</v>
      </c>
      <c r="BL128" s="141"/>
      <c r="BM128" s="141"/>
      <c r="BN128" s="141"/>
      <c r="BO128" s="141"/>
      <c r="BP128" s="141"/>
      <c r="BQ128" s="141"/>
      <c r="BR128" s="141"/>
      <c r="BS128" s="141"/>
      <c r="BT128" s="168">
        <f t="shared" si="23"/>
        <v>0</v>
      </c>
      <c r="BU128" s="168">
        <f t="shared" si="24"/>
        <v>0</v>
      </c>
    </row>
    <row r="129" spans="1:73" s="142" customFormat="1" ht="42" customHeight="1">
      <c r="A129" s="139"/>
      <c r="B129" s="156" t="s">
        <v>305</v>
      </c>
      <c r="C129" s="158">
        <v>1346.1</v>
      </c>
      <c r="D129" s="158">
        <v>42</v>
      </c>
      <c r="E129" s="158">
        <v>20</v>
      </c>
      <c r="F129" s="120">
        <v>14.8</v>
      </c>
      <c r="G129" s="120">
        <v>14.8</v>
      </c>
      <c r="H129" s="120">
        <v>6.4</v>
      </c>
      <c r="I129" s="120">
        <v>6.4</v>
      </c>
      <c r="J129" s="120">
        <v>9.5</v>
      </c>
      <c r="K129" s="120">
        <v>9.5</v>
      </c>
      <c r="L129" s="120">
        <v>20.6</v>
      </c>
      <c r="M129" s="120">
        <v>20.6</v>
      </c>
      <c r="N129" s="176">
        <f t="shared" si="13"/>
        <v>51.300000000000004</v>
      </c>
      <c r="O129" s="176">
        <f t="shared" si="14"/>
        <v>51.300000000000004</v>
      </c>
      <c r="P129" s="120">
        <v>102.2</v>
      </c>
      <c r="Q129" s="120">
        <v>102.2</v>
      </c>
      <c r="R129" s="120">
        <v>24.2</v>
      </c>
      <c r="S129" s="120">
        <v>24.2</v>
      </c>
      <c r="T129" s="120">
        <v>15.1</v>
      </c>
      <c r="U129" s="120">
        <v>15.1</v>
      </c>
      <c r="V129" s="120">
        <v>89.3</v>
      </c>
      <c r="W129" s="120">
        <v>89.3</v>
      </c>
      <c r="X129" s="176">
        <f t="shared" si="15"/>
        <v>230.8</v>
      </c>
      <c r="Y129" s="176">
        <f t="shared" si="16"/>
        <v>230.8</v>
      </c>
      <c r="Z129" s="141"/>
      <c r="AA129" s="141"/>
      <c r="AB129" s="141"/>
      <c r="AC129" s="141"/>
      <c r="AD129" s="141"/>
      <c r="AE129" s="141"/>
      <c r="AF129" s="141"/>
      <c r="AG129" s="141"/>
      <c r="AH129" s="168">
        <f t="shared" si="17"/>
        <v>0</v>
      </c>
      <c r="AI129" s="168">
        <f t="shared" si="18"/>
        <v>0</v>
      </c>
      <c r="AJ129" s="141"/>
      <c r="AK129" s="141"/>
      <c r="AL129" s="141"/>
      <c r="AM129" s="141"/>
      <c r="AN129" s="141"/>
      <c r="AO129" s="141"/>
      <c r="AP129" s="141"/>
      <c r="AQ129" s="141"/>
      <c r="AR129" s="168">
        <f t="shared" si="19"/>
        <v>0</v>
      </c>
      <c r="AS129" s="168">
        <f t="shared" si="20"/>
        <v>0</v>
      </c>
      <c r="AT129" s="141"/>
      <c r="AU129" s="141"/>
      <c r="AV129" s="141"/>
      <c r="AW129" s="141"/>
      <c r="AX129" s="141"/>
      <c r="AY129" s="141"/>
      <c r="AZ129" s="141"/>
      <c r="BA129" s="141"/>
      <c r="BB129" s="141">
        <v>35</v>
      </c>
      <c r="BC129" s="141">
        <v>35</v>
      </c>
      <c r="BD129" s="141">
        <v>19</v>
      </c>
      <c r="BE129" s="141">
        <v>19</v>
      </c>
      <c r="BF129" s="141">
        <v>22</v>
      </c>
      <c r="BG129" s="141">
        <v>22</v>
      </c>
      <c r="BH129" s="141">
        <v>33</v>
      </c>
      <c r="BI129" s="141">
        <v>33</v>
      </c>
      <c r="BJ129" s="168">
        <f t="shared" si="21"/>
        <v>109</v>
      </c>
      <c r="BK129" s="168">
        <f t="shared" si="22"/>
        <v>109</v>
      </c>
      <c r="BL129" s="141"/>
      <c r="BM129" s="141"/>
      <c r="BN129" s="141"/>
      <c r="BO129" s="141"/>
      <c r="BP129" s="141"/>
      <c r="BQ129" s="141"/>
      <c r="BR129" s="141"/>
      <c r="BS129" s="141"/>
      <c r="BT129" s="168">
        <f t="shared" si="23"/>
        <v>0</v>
      </c>
      <c r="BU129" s="168">
        <f t="shared" si="24"/>
        <v>0</v>
      </c>
    </row>
    <row r="130" spans="1:73" s="142" customFormat="1" ht="42" customHeight="1">
      <c r="A130" s="139"/>
      <c r="B130" s="156" t="s">
        <v>306</v>
      </c>
      <c r="C130" s="120">
        <v>760</v>
      </c>
      <c r="D130" s="120">
        <v>60</v>
      </c>
      <c r="E130" s="120">
        <v>25</v>
      </c>
      <c r="F130" s="120">
        <v>6.6106</v>
      </c>
      <c r="G130" s="120">
        <v>6.6106</v>
      </c>
      <c r="H130" s="120">
        <v>5.655</v>
      </c>
      <c r="I130" s="120">
        <v>5.655</v>
      </c>
      <c r="J130" s="120">
        <v>4.558</v>
      </c>
      <c r="K130" s="120">
        <v>4.558</v>
      </c>
      <c r="L130" s="120">
        <v>6.1</v>
      </c>
      <c r="M130" s="120">
        <v>6.1</v>
      </c>
      <c r="N130" s="176">
        <f t="shared" si="13"/>
        <v>22.9236</v>
      </c>
      <c r="O130" s="176">
        <f t="shared" si="14"/>
        <v>22.9236</v>
      </c>
      <c r="P130" s="141">
        <v>88.577</v>
      </c>
      <c r="Q130" s="141">
        <v>88.577</v>
      </c>
      <c r="R130" s="141">
        <v>12.919</v>
      </c>
      <c r="S130" s="141">
        <v>12.919</v>
      </c>
      <c r="T130" s="141">
        <v>72.3</v>
      </c>
      <c r="U130" s="141">
        <v>72.3</v>
      </c>
      <c r="V130" s="141">
        <v>87.4</v>
      </c>
      <c r="W130" s="141">
        <v>87.4</v>
      </c>
      <c r="X130" s="176">
        <f t="shared" si="15"/>
        <v>261.196</v>
      </c>
      <c r="Y130" s="176">
        <f t="shared" si="16"/>
        <v>261.196</v>
      </c>
      <c r="Z130" s="141"/>
      <c r="AA130" s="141"/>
      <c r="AB130" s="141"/>
      <c r="AC130" s="141"/>
      <c r="AD130" s="141"/>
      <c r="AE130" s="141"/>
      <c r="AF130" s="141"/>
      <c r="AG130" s="141"/>
      <c r="AH130" s="168">
        <f t="shared" si="17"/>
        <v>0</v>
      </c>
      <c r="AI130" s="168">
        <f t="shared" si="18"/>
        <v>0</v>
      </c>
      <c r="AJ130" s="141"/>
      <c r="AK130" s="141"/>
      <c r="AL130" s="141"/>
      <c r="AM130" s="141"/>
      <c r="AN130" s="141"/>
      <c r="AO130" s="141"/>
      <c r="AP130" s="141"/>
      <c r="AQ130" s="141"/>
      <c r="AR130" s="168">
        <f t="shared" si="19"/>
        <v>0</v>
      </c>
      <c r="AS130" s="168">
        <f t="shared" si="20"/>
        <v>0</v>
      </c>
      <c r="AT130" s="141"/>
      <c r="AU130" s="141"/>
      <c r="AV130" s="141"/>
      <c r="AW130" s="141"/>
      <c r="AX130" s="141"/>
      <c r="AY130" s="141"/>
      <c r="AZ130" s="141"/>
      <c r="BA130" s="141"/>
      <c r="BB130" s="141">
        <v>43</v>
      </c>
      <c r="BC130" s="141">
        <v>43</v>
      </c>
      <c r="BD130" s="141">
        <v>13</v>
      </c>
      <c r="BE130" s="141">
        <v>13</v>
      </c>
      <c r="BF130" s="141">
        <v>58</v>
      </c>
      <c r="BG130" s="141">
        <v>58</v>
      </c>
      <c r="BH130" s="141">
        <v>99</v>
      </c>
      <c r="BI130" s="141">
        <v>99</v>
      </c>
      <c r="BJ130" s="168">
        <f t="shared" si="21"/>
        <v>213</v>
      </c>
      <c r="BK130" s="168">
        <f t="shared" si="22"/>
        <v>213</v>
      </c>
      <c r="BL130" s="141"/>
      <c r="BM130" s="141"/>
      <c r="BN130" s="141"/>
      <c r="BO130" s="141"/>
      <c r="BP130" s="141"/>
      <c r="BQ130" s="141"/>
      <c r="BR130" s="141"/>
      <c r="BS130" s="141"/>
      <c r="BT130" s="168">
        <f t="shared" si="23"/>
        <v>0</v>
      </c>
      <c r="BU130" s="168">
        <f t="shared" si="24"/>
        <v>0</v>
      </c>
    </row>
    <row r="131" spans="1:73" s="142" customFormat="1" ht="42" customHeight="1">
      <c r="A131" s="139"/>
      <c r="B131" s="156" t="s">
        <v>307</v>
      </c>
      <c r="C131" s="139">
        <v>484</v>
      </c>
      <c r="D131" s="139">
        <v>39</v>
      </c>
      <c r="E131" s="139">
        <v>25</v>
      </c>
      <c r="F131" s="120">
        <v>6.4</v>
      </c>
      <c r="G131" s="120">
        <v>6.4</v>
      </c>
      <c r="H131" s="120">
        <v>6.4</v>
      </c>
      <c r="I131" s="120">
        <v>6.4</v>
      </c>
      <c r="J131" s="120">
        <v>7.5</v>
      </c>
      <c r="K131" s="120">
        <v>7.5</v>
      </c>
      <c r="L131" s="120">
        <v>8.2</v>
      </c>
      <c r="M131" s="120">
        <v>8.2</v>
      </c>
      <c r="N131" s="176">
        <f t="shared" si="13"/>
        <v>28.5</v>
      </c>
      <c r="O131" s="176">
        <f t="shared" si="14"/>
        <v>28.5</v>
      </c>
      <c r="P131" s="141">
        <v>52.6</v>
      </c>
      <c r="Q131" s="141">
        <v>52.6</v>
      </c>
      <c r="R131" s="141">
        <v>16</v>
      </c>
      <c r="S131" s="141">
        <v>16</v>
      </c>
      <c r="T131" s="141">
        <v>0</v>
      </c>
      <c r="U131" s="141">
        <v>0</v>
      </c>
      <c r="V131" s="141">
        <v>48</v>
      </c>
      <c r="W131" s="141">
        <v>48</v>
      </c>
      <c r="X131" s="176">
        <f t="shared" si="15"/>
        <v>116.6</v>
      </c>
      <c r="Y131" s="176">
        <f t="shared" si="16"/>
        <v>116.6</v>
      </c>
      <c r="Z131" s="141"/>
      <c r="AA131" s="141"/>
      <c r="AB131" s="141"/>
      <c r="AC131" s="141"/>
      <c r="AD131" s="141"/>
      <c r="AE131" s="141"/>
      <c r="AF131" s="141"/>
      <c r="AG131" s="141"/>
      <c r="AH131" s="168">
        <f t="shared" si="17"/>
        <v>0</v>
      </c>
      <c r="AI131" s="168">
        <f t="shared" si="18"/>
        <v>0</v>
      </c>
      <c r="AJ131" s="141"/>
      <c r="AK131" s="141"/>
      <c r="AL131" s="141"/>
      <c r="AM131" s="141"/>
      <c r="AN131" s="141"/>
      <c r="AO131" s="141"/>
      <c r="AP131" s="141"/>
      <c r="AQ131" s="141"/>
      <c r="AR131" s="168">
        <f t="shared" si="19"/>
        <v>0</v>
      </c>
      <c r="AS131" s="168">
        <f t="shared" si="20"/>
        <v>0</v>
      </c>
      <c r="AT131" s="141"/>
      <c r="AU131" s="141"/>
      <c r="AV131" s="141"/>
      <c r="AW131" s="141"/>
      <c r="AX131" s="141"/>
      <c r="AY131" s="141"/>
      <c r="AZ131" s="141"/>
      <c r="BA131" s="141"/>
      <c r="BB131" s="141">
        <v>32</v>
      </c>
      <c r="BC131" s="141">
        <v>32</v>
      </c>
      <c r="BD131" s="141">
        <v>34</v>
      </c>
      <c r="BE131" s="141">
        <v>34</v>
      </c>
      <c r="BF131" s="141">
        <v>35</v>
      </c>
      <c r="BG131" s="141">
        <v>35</v>
      </c>
      <c r="BH131" s="141">
        <v>42</v>
      </c>
      <c r="BI131" s="141">
        <v>42</v>
      </c>
      <c r="BJ131" s="168">
        <f t="shared" si="21"/>
        <v>143</v>
      </c>
      <c r="BK131" s="168">
        <f t="shared" si="22"/>
        <v>143</v>
      </c>
      <c r="BL131" s="141"/>
      <c r="BM131" s="141"/>
      <c r="BN131" s="141"/>
      <c r="BO131" s="141"/>
      <c r="BP131" s="141"/>
      <c r="BQ131" s="141"/>
      <c r="BR131" s="141"/>
      <c r="BS131" s="141"/>
      <c r="BT131" s="168">
        <f t="shared" si="23"/>
        <v>0</v>
      </c>
      <c r="BU131" s="168">
        <f t="shared" si="24"/>
        <v>0</v>
      </c>
    </row>
    <row r="132" spans="1:73" s="142" customFormat="1" ht="12.75" customHeight="1">
      <c r="A132" s="139"/>
      <c r="B132" s="159" t="s">
        <v>124</v>
      </c>
      <c r="C132" s="139">
        <v>513.27</v>
      </c>
      <c r="D132" s="120">
        <v>13</v>
      </c>
      <c r="E132" s="139">
        <v>50</v>
      </c>
      <c r="F132" s="120">
        <v>2</v>
      </c>
      <c r="G132" s="120">
        <v>2</v>
      </c>
      <c r="H132" s="120">
        <v>1.6</v>
      </c>
      <c r="I132" s="120">
        <v>1.6</v>
      </c>
      <c r="J132" s="120">
        <v>1.6</v>
      </c>
      <c r="K132" s="120">
        <v>1.6</v>
      </c>
      <c r="L132" s="120">
        <v>2.3</v>
      </c>
      <c r="M132" s="120">
        <v>2.3</v>
      </c>
      <c r="N132" s="176">
        <f t="shared" si="13"/>
        <v>7.5</v>
      </c>
      <c r="O132" s="176">
        <f t="shared" si="14"/>
        <v>7.5</v>
      </c>
      <c r="P132" s="141">
        <v>58.2</v>
      </c>
      <c r="Q132" s="141">
        <v>58.2</v>
      </c>
      <c r="R132" s="141">
        <v>9.9</v>
      </c>
      <c r="S132" s="141">
        <v>9.9</v>
      </c>
      <c r="T132" s="141">
        <v>0.5</v>
      </c>
      <c r="U132" s="141">
        <v>0.5</v>
      </c>
      <c r="V132" s="141">
        <v>45</v>
      </c>
      <c r="W132" s="141">
        <v>45</v>
      </c>
      <c r="X132" s="176">
        <f t="shared" si="15"/>
        <v>113.60000000000001</v>
      </c>
      <c r="Y132" s="176">
        <f t="shared" si="16"/>
        <v>113.60000000000001</v>
      </c>
      <c r="Z132" s="141"/>
      <c r="AA132" s="141"/>
      <c r="AB132" s="141"/>
      <c r="AC132" s="141"/>
      <c r="AD132" s="141"/>
      <c r="AE132" s="141"/>
      <c r="AF132" s="141"/>
      <c r="AG132" s="141"/>
      <c r="AH132" s="168">
        <f t="shared" si="17"/>
        <v>0</v>
      </c>
      <c r="AI132" s="168">
        <f t="shared" si="18"/>
        <v>0</v>
      </c>
      <c r="AJ132" s="141"/>
      <c r="AK132" s="141"/>
      <c r="AL132" s="141"/>
      <c r="AM132" s="141"/>
      <c r="AN132" s="141"/>
      <c r="AO132" s="141"/>
      <c r="AP132" s="141"/>
      <c r="AQ132" s="141"/>
      <c r="AR132" s="168">
        <f t="shared" si="19"/>
        <v>0</v>
      </c>
      <c r="AS132" s="168">
        <f t="shared" si="20"/>
        <v>0</v>
      </c>
      <c r="AT132" s="141"/>
      <c r="AU132" s="141"/>
      <c r="AV132" s="141"/>
      <c r="AW132" s="141"/>
      <c r="AX132" s="141"/>
      <c r="AY132" s="141"/>
      <c r="AZ132" s="141"/>
      <c r="BA132" s="141"/>
      <c r="BB132" s="141">
        <v>44</v>
      </c>
      <c r="BC132" s="141">
        <v>44</v>
      </c>
      <c r="BD132" s="141">
        <v>60</v>
      </c>
      <c r="BE132" s="141">
        <v>60</v>
      </c>
      <c r="BF132" s="141">
        <v>90.8</v>
      </c>
      <c r="BG132" s="141">
        <v>90.8</v>
      </c>
      <c r="BH132" s="141">
        <v>67.5</v>
      </c>
      <c r="BI132" s="141">
        <v>67.5</v>
      </c>
      <c r="BJ132" s="168">
        <f t="shared" si="21"/>
        <v>262.3</v>
      </c>
      <c r="BK132" s="168">
        <f t="shared" si="22"/>
        <v>262.3</v>
      </c>
      <c r="BL132" s="141">
        <v>38</v>
      </c>
      <c r="BM132" s="141">
        <v>38</v>
      </c>
      <c r="BN132" s="141">
        <v>33</v>
      </c>
      <c r="BO132" s="141">
        <v>33</v>
      </c>
      <c r="BP132" s="141">
        <v>25</v>
      </c>
      <c r="BQ132" s="141">
        <v>25</v>
      </c>
      <c r="BR132" s="141">
        <v>29</v>
      </c>
      <c r="BS132" s="141">
        <v>29</v>
      </c>
      <c r="BT132" s="168">
        <f t="shared" si="23"/>
        <v>125</v>
      </c>
      <c r="BU132" s="168">
        <f t="shared" si="24"/>
        <v>125</v>
      </c>
    </row>
    <row r="133" spans="1:73" s="138" customFormat="1" ht="12.75" customHeight="1">
      <c r="A133" s="135"/>
      <c r="B133" s="160" t="s">
        <v>308</v>
      </c>
      <c r="C133" s="161">
        <f>SUM(C9:C132)</f>
        <v>153968.99999999997</v>
      </c>
      <c r="D133" s="135">
        <f>SUM(D9:D132)</f>
        <v>3322</v>
      </c>
      <c r="E133" s="135">
        <f>SUM(E9:E132)</f>
        <v>17865</v>
      </c>
      <c r="F133" s="161">
        <f>SUM(F9:F132)</f>
        <v>1750.7035999999991</v>
      </c>
      <c r="G133" s="161">
        <f aca="true" t="shared" si="25" ref="G133:BR133">SUM(G9:G132)</f>
        <v>1750.7035999999991</v>
      </c>
      <c r="H133" s="161">
        <f t="shared" si="25"/>
        <v>1125.6490000000003</v>
      </c>
      <c r="I133" s="161">
        <f t="shared" si="25"/>
        <v>1125.6490000000003</v>
      </c>
      <c r="J133" s="161">
        <f t="shared" si="25"/>
        <v>689.2058999999999</v>
      </c>
      <c r="K133" s="161">
        <f t="shared" si="25"/>
        <v>690.2058999999999</v>
      </c>
      <c r="L133" s="161">
        <f t="shared" si="25"/>
        <v>1701.1323600000003</v>
      </c>
      <c r="M133" s="161">
        <f t="shared" si="25"/>
        <v>1619.1323600000003</v>
      </c>
      <c r="N133" s="169">
        <f t="shared" si="25"/>
        <v>5266.690859999997</v>
      </c>
      <c r="O133" s="169">
        <f t="shared" si="25"/>
        <v>5185.690859999997</v>
      </c>
      <c r="P133" s="161">
        <f t="shared" si="25"/>
        <v>11104.871000000001</v>
      </c>
      <c r="Q133" s="161">
        <f t="shared" si="25"/>
        <v>10719.631</v>
      </c>
      <c r="R133" s="161">
        <f t="shared" si="25"/>
        <v>3069.446</v>
      </c>
      <c r="S133" s="161">
        <f t="shared" si="25"/>
        <v>2926.6560000000004</v>
      </c>
      <c r="T133" s="161">
        <f t="shared" si="25"/>
        <v>1312.9320999999993</v>
      </c>
      <c r="U133" s="161">
        <f t="shared" si="25"/>
        <v>1306.0720999999992</v>
      </c>
      <c r="V133" s="161">
        <f t="shared" si="25"/>
        <v>8102.756999999997</v>
      </c>
      <c r="W133" s="161">
        <f t="shared" si="25"/>
        <v>7782.806999999996</v>
      </c>
      <c r="X133" s="169">
        <f t="shared" si="25"/>
        <v>23590.006100000002</v>
      </c>
      <c r="Y133" s="169">
        <f t="shared" si="25"/>
        <v>22735.166100000002</v>
      </c>
      <c r="Z133" s="161">
        <f t="shared" si="25"/>
        <v>638.3549999999998</v>
      </c>
      <c r="AA133" s="161">
        <f t="shared" si="25"/>
        <v>638.3549999999998</v>
      </c>
      <c r="AB133" s="161">
        <f t="shared" si="25"/>
        <v>648.7320000000001</v>
      </c>
      <c r="AC133" s="161">
        <f t="shared" si="25"/>
        <v>648.7320000000001</v>
      </c>
      <c r="AD133" s="161">
        <f t="shared" si="25"/>
        <v>102.668</v>
      </c>
      <c r="AE133" s="161">
        <f t="shared" si="25"/>
        <v>102.668</v>
      </c>
      <c r="AF133" s="161">
        <f t="shared" si="25"/>
        <v>427.77799999999996</v>
      </c>
      <c r="AG133" s="161">
        <f t="shared" si="25"/>
        <v>427.77799999999996</v>
      </c>
      <c r="AH133" s="169">
        <f t="shared" si="25"/>
        <v>1817.533</v>
      </c>
      <c r="AI133" s="169">
        <f t="shared" si="25"/>
        <v>1817.533</v>
      </c>
      <c r="AJ133" s="161">
        <f t="shared" si="25"/>
        <v>136.52450000000002</v>
      </c>
      <c r="AK133" s="161">
        <f t="shared" si="25"/>
        <v>136.52450000000002</v>
      </c>
      <c r="AL133" s="161">
        <f t="shared" si="25"/>
        <v>53.471</v>
      </c>
      <c r="AM133" s="161">
        <f t="shared" si="25"/>
        <v>53.471</v>
      </c>
      <c r="AN133" s="161">
        <f t="shared" si="25"/>
        <v>16.8</v>
      </c>
      <c r="AO133" s="161">
        <f t="shared" si="25"/>
        <v>16.8</v>
      </c>
      <c r="AP133" s="161">
        <f t="shared" si="25"/>
        <v>100.91199999999999</v>
      </c>
      <c r="AQ133" s="161">
        <f t="shared" si="25"/>
        <v>100.91199999999999</v>
      </c>
      <c r="AR133" s="169">
        <f t="shared" si="25"/>
        <v>307.70750000000004</v>
      </c>
      <c r="AS133" s="169">
        <f t="shared" si="25"/>
        <v>307.70750000000004</v>
      </c>
      <c r="AT133" s="161">
        <f t="shared" si="25"/>
        <v>0</v>
      </c>
      <c r="AU133" s="161">
        <f t="shared" si="25"/>
        <v>0</v>
      </c>
      <c r="AV133" s="161">
        <f t="shared" si="25"/>
        <v>0</v>
      </c>
      <c r="AW133" s="161">
        <f t="shared" si="25"/>
        <v>0</v>
      </c>
      <c r="AX133" s="161">
        <f t="shared" si="25"/>
        <v>1818</v>
      </c>
      <c r="AY133" s="161">
        <f t="shared" si="25"/>
        <v>2527</v>
      </c>
      <c r="AZ133" s="161">
        <f t="shared" si="25"/>
        <v>2239</v>
      </c>
      <c r="BA133" s="161">
        <f t="shared" si="25"/>
        <v>1770.3</v>
      </c>
      <c r="BB133" s="161">
        <f t="shared" si="25"/>
        <v>19678.684999999998</v>
      </c>
      <c r="BC133" s="161">
        <f t="shared" si="25"/>
        <v>19661.135</v>
      </c>
      <c r="BD133" s="161">
        <f t="shared" si="25"/>
        <v>18259.035</v>
      </c>
      <c r="BE133" s="161">
        <f t="shared" si="25"/>
        <v>18235.635</v>
      </c>
      <c r="BF133" s="161">
        <f t="shared" si="25"/>
        <v>15154.755</v>
      </c>
      <c r="BG133" s="161">
        <f t="shared" si="25"/>
        <v>15129.954999999998</v>
      </c>
      <c r="BH133" s="161">
        <f t="shared" si="25"/>
        <v>19178.7</v>
      </c>
      <c r="BI133" s="161">
        <f t="shared" si="25"/>
        <v>19154.9</v>
      </c>
      <c r="BJ133" s="169">
        <f t="shared" si="25"/>
        <v>72271.175</v>
      </c>
      <c r="BK133" s="169">
        <f t="shared" si="25"/>
        <v>72181.625</v>
      </c>
      <c r="BL133" s="161">
        <f t="shared" si="25"/>
        <v>1785.1399999999999</v>
      </c>
      <c r="BM133" s="161">
        <f t="shared" si="25"/>
        <v>1779.2399999999998</v>
      </c>
      <c r="BN133" s="161">
        <f t="shared" si="25"/>
        <v>1827.3799999999999</v>
      </c>
      <c r="BO133" s="161">
        <f t="shared" si="25"/>
        <v>1827.3799999999999</v>
      </c>
      <c r="BP133" s="161">
        <f t="shared" si="25"/>
        <v>1369.092</v>
      </c>
      <c r="BQ133" s="161">
        <f t="shared" si="25"/>
        <v>1369.092</v>
      </c>
      <c r="BR133" s="161">
        <f t="shared" si="25"/>
        <v>1970.96</v>
      </c>
      <c r="BS133" s="161">
        <f>SUM(BS9:BS132)</f>
        <v>1970.96</v>
      </c>
      <c r="BT133" s="169">
        <f>SUM(BT9:BT132)</f>
        <v>6952.572</v>
      </c>
      <c r="BU133" s="169">
        <f>SUM(BU9:BU132)</f>
        <v>6946.6720000000005</v>
      </c>
    </row>
    <row r="134" spans="1:9" ht="12.75" customHeight="1">
      <c r="A134" s="162"/>
      <c r="B134" s="163"/>
      <c r="C134" s="164"/>
      <c r="D134" s="162"/>
      <c r="E134" s="162"/>
      <c r="F134" s="162"/>
      <c r="G134" s="162"/>
      <c r="H134" s="162"/>
      <c r="I134" s="162"/>
    </row>
    <row r="135" spans="1:9" ht="12.75">
      <c r="A135" s="165"/>
      <c r="B135" s="166"/>
      <c r="C135" s="43"/>
      <c r="D135" s="165"/>
      <c r="E135" s="165"/>
      <c r="F135" s="165"/>
      <c r="G135" s="165"/>
      <c r="H135" s="165"/>
      <c r="I135" s="165"/>
    </row>
    <row r="137" ht="12.75">
      <c r="BG137" s="147"/>
    </row>
    <row r="139" ht="12.75">
      <c r="B139" s="167" t="s">
        <v>309</v>
      </c>
    </row>
    <row r="140" ht="12.75">
      <c r="B140" s="167" t="s">
        <v>310</v>
      </c>
    </row>
  </sheetData>
  <sheetProtection/>
  <mergeCells count="62">
    <mergeCell ref="BT6:BU6"/>
    <mergeCell ref="BJ5:BK5"/>
    <mergeCell ref="BT5:BU5"/>
    <mergeCell ref="N5:O5"/>
    <mergeCell ref="X5:Y5"/>
    <mergeCell ref="AH6:AI6"/>
    <mergeCell ref="AH5:AI5"/>
    <mergeCell ref="AR6:AS6"/>
    <mergeCell ref="AR5:AS5"/>
    <mergeCell ref="BH6:BI6"/>
    <mergeCell ref="BL6:BM6"/>
    <mergeCell ref="BN6:BO6"/>
    <mergeCell ref="BP6:BQ6"/>
    <mergeCell ref="BR6:BS6"/>
    <mergeCell ref="D122:D123"/>
    <mergeCell ref="E122:E123"/>
    <mergeCell ref="N6:O6"/>
    <mergeCell ref="X6:Y6"/>
    <mergeCell ref="BJ6:BK6"/>
    <mergeCell ref="AY6:AY7"/>
    <mergeCell ref="AZ6:AZ7"/>
    <mergeCell ref="BA6:BA7"/>
    <mergeCell ref="BB6:BC6"/>
    <mergeCell ref="BD6:BE6"/>
    <mergeCell ref="BF6:BG6"/>
    <mergeCell ref="AP6:AQ6"/>
    <mergeCell ref="AT6:AT7"/>
    <mergeCell ref="AU6:AU7"/>
    <mergeCell ref="AV6:AV7"/>
    <mergeCell ref="AW6:AW7"/>
    <mergeCell ref="AX6:AX7"/>
    <mergeCell ref="AB6:AC6"/>
    <mergeCell ref="AD6:AE6"/>
    <mergeCell ref="AF6:AG6"/>
    <mergeCell ref="AJ6:AK6"/>
    <mergeCell ref="AL6:AM6"/>
    <mergeCell ref="AN6:AO6"/>
    <mergeCell ref="L6:M6"/>
    <mergeCell ref="P6:Q6"/>
    <mergeCell ref="R6:S6"/>
    <mergeCell ref="T6:U6"/>
    <mergeCell ref="V6:W6"/>
    <mergeCell ref="Z6:AA6"/>
    <mergeCell ref="P4:AG4"/>
    <mergeCell ref="AJ4:AQ5"/>
    <mergeCell ref="AT4:AW5"/>
    <mergeCell ref="AX4:BA5"/>
    <mergeCell ref="BB4:BS4"/>
    <mergeCell ref="P5:W5"/>
    <mergeCell ref="Z5:AG5"/>
    <mergeCell ref="BB5:BI5"/>
    <mergeCell ref="BL5:BS5"/>
    <mergeCell ref="A1:F1"/>
    <mergeCell ref="A2:H2"/>
    <mergeCell ref="A4:A7"/>
    <mergeCell ref="B4:B7"/>
    <mergeCell ref="C4:C7"/>
    <mergeCell ref="D4:E6"/>
    <mergeCell ref="F4:M5"/>
    <mergeCell ref="F6:G6"/>
    <mergeCell ref="H6:I6"/>
    <mergeCell ref="J6:K6"/>
  </mergeCells>
  <conditionalFormatting sqref="D39 C40 C30 C43 E52 D54:E54 E36 D37 D69:E69 D12:E14 E9:E10 D11 D31:D34 E30 E32:E33 D24:E24 D16 D59:E60 D51:D53 D55:D57 D18:D23 D25:D28 D61:D64 E64 D47 E48 D50:E50 D46:E46 C13:C14 C29:E29 C35 C45 C32 C23 C25:C27 C38 C52:C66 C18:C21">
    <cfRule type="containsText" priority="2" dxfId="5" operator="containsText" stopIfTrue="1" text="0">
      <formula>NOT(ISERROR(SEARCH("0",C9)))</formula>
    </cfRule>
  </conditionalFormatting>
  <conditionalFormatting sqref="C19:C20 D18 C15">
    <cfRule type="expression" priority="1" dxfId="34" stopIfTrue="1">
      <formula>NOT(ISERROR(SEARCH("0",C15)))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uks</cp:lastModifiedBy>
  <cp:lastPrinted>2022-12-02T09:37:54Z</cp:lastPrinted>
  <dcterms:created xsi:type="dcterms:W3CDTF">2012-03-05T09:56:49Z</dcterms:created>
  <dcterms:modified xsi:type="dcterms:W3CDTF">2022-12-12T06:49:10Z</dcterms:modified>
  <cp:category/>
  <cp:version/>
  <cp:contentType/>
  <cp:contentStatus/>
</cp:coreProperties>
</file>